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6"/>
  </bookViews>
  <sheets>
    <sheet name="上半年" sheetId="1" r:id="rId1"/>
    <sheet name="九月份" sheetId="2" r:id="rId2"/>
    <sheet name="十月份" sheetId="3" r:id="rId3"/>
    <sheet name="11月份" sheetId="4" r:id="rId4"/>
    <sheet name="12月份" sheetId="5" r:id="rId5"/>
    <sheet name="2021元月" sheetId="6" r:id="rId6"/>
    <sheet name="下半年汇总" sheetId="7" r:id="rId7"/>
    <sheet name="2020全年考核" sheetId="8" r:id="rId8"/>
  </sheets>
  <definedNames/>
  <calcPr fullCalcOnLoad="1"/>
</workbook>
</file>

<file path=xl/sharedStrings.xml><?xml version="1.0" encoding="utf-8"?>
<sst xmlns="http://schemas.openxmlformats.org/spreadsheetml/2006/main" count="846" uniqueCount="169">
  <si>
    <t xml:space="preserve"> 青铜峡市第五小学 （2019-2020学年度第二学期）班主任学期工作考核   2020.7.14</t>
  </si>
  <si>
    <t>年级</t>
  </si>
  <si>
    <t>实有人数</t>
  </si>
  <si>
    <t>班主任</t>
  </si>
  <si>
    <t>月度考核汇总</t>
  </si>
  <si>
    <t>合计（均分）</t>
  </si>
  <si>
    <t>等次</t>
  </si>
  <si>
    <t>备注</t>
  </si>
  <si>
    <t>四月月</t>
  </si>
  <si>
    <t>五月月</t>
  </si>
  <si>
    <t>六月月</t>
  </si>
  <si>
    <t>七月</t>
  </si>
  <si>
    <t>一（1）</t>
  </si>
  <si>
    <t>王  静</t>
  </si>
  <si>
    <t>一（2）</t>
  </si>
  <si>
    <t>吴光萍</t>
  </si>
  <si>
    <t>一（3）</t>
  </si>
  <si>
    <t>卢  倩</t>
  </si>
  <si>
    <t>一（4）</t>
  </si>
  <si>
    <t>王  玲</t>
  </si>
  <si>
    <t>一（5）</t>
  </si>
  <si>
    <t>王  君</t>
  </si>
  <si>
    <t>一（6）</t>
  </si>
  <si>
    <t>丁海燕</t>
  </si>
  <si>
    <t>二（1）</t>
  </si>
  <si>
    <t>马学红</t>
  </si>
  <si>
    <t>二（2）</t>
  </si>
  <si>
    <t>蔡先焕</t>
  </si>
  <si>
    <t>二（3）</t>
  </si>
  <si>
    <t>汤永丽</t>
  </si>
  <si>
    <t>二（4）</t>
  </si>
  <si>
    <t>陈  楠</t>
  </si>
  <si>
    <t>二（5）</t>
  </si>
  <si>
    <t>贾志娟</t>
  </si>
  <si>
    <t>二（6）</t>
  </si>
  <si>
    <t>郭 勤</t>
  </si>
  <si>
    <t>三（1）</t>
  </si>
  <si>
    <t>丁丽萍</t>
  </si>
  <si>
    <t>三（2）</t>
  </si>
  <si>
    <t>刘婉吟</t>
  </si>
  <si>
    <t>三（3）</t>
  </si>
  <si>
    <t>宋丽荣</t>
  </si>
  <si>
    <t>三（4）</t>
  </si>
  <si>
    <t>舒俊杰</t>
  </si>
  <si>
    <t>三（5）</t>
  </si>
  <si>
    <t>柳菲菲</t>
  </si>
  <si>
    <t>四（1）</t>
  </si>
  <si>
    <t>杨 霞</t>
  </si>
  <si>
    <t>四（2）</t>
  </si>
  <si>
    <t>董  洁</t>
  </si>
  <si>
    <t>四（3）</t>
  </si>
  <si>
    <t>徐春红</t>
  </si>
  <si>
    <t>四（4）</t>
  </si>
  <si>
    <t>陈玉霞</t>
  </si>
  <si>
    <t>四（5）</t>
  </si>
  <si>
    <t>庄  萍</t>
  </si>
  <si>
    <t>四（6）</t>
  </si>
  <si>
    <t>吴海燕</t>
  </si>
  <si>
    <t>五（1）</t>
  </si>
  <si>
    <t>妥雪思</t>
  </si>
  <si>
    <t>五（2）</t>
  </si>
  <si>
    <t>俞  娟</t>
  </si>
  <si>
    <t>五（3）</t>
  </si>
  <si>
    <t>郭  佳</t>
  </si>
  <si>
    <t>五（4）</t>
  </si>
  <si>
    <t>朱丽媛</t>
  </si>
  <si>
    <t>五（5）</t>
  </si>
  <si>
    <t>王岳虹</t>
  </si>
  <si>
    <t>五（6）</t>
  </si>
  <si>
    <t>龙  静</t>
  </si>
  <si>
    <t>六（1）</t>
  </si>
  <si>
    <t>朱  琳</t>
  </si>
  <si>
    <t>六（2）</t>
  </si>
  <si>
    <t>蒋  萍</t>
  </si>
  <si>
    <t>六（3）</t>
  </si>
  <si>
    <t>席丽娟</t>
  </si>
  <si>
    <t>六（4）</t>
  </si>
  <si>
    <t>陈玉华</t>
  </si>
  <si>
    <t>六（5）</t>
  </si>
  <si>
    <t>王少华</t>
  </si>
  <si>
    <t>六（6）</t>
  </si>
  <si>
    <t>董  颖</t>
  </si>
  <si>
    <t>六（7）</t>
  </si>
  <si>
    <t>丁少琴</t>
  </si>
  <si>
    <t>李玲风</t>
  </si>
  <si>
    <t>合   计</t>
  </si>
  <si>
    <t>说明</t>
  </si>
  <si>
    <t xml:space="preserve"> 制表：李思国</t>
  </si>
  <si>
    <t>审核：李伏晗</t>
  </si>
  <si>
    <t xml:space="preserve"> 青铜峡市第五小学 （2020-2021学年度第一学期）班主任九月份工作考核             2020.9.20</t>
  </si>
  <si>
    <t>班风量化考核98%，78%，68%、班队会2%</t>
  </si>
  <si>
    <t>安全开学第一课10%</t>
  </si>
  <si>
    <t>毒品预防教育10%</t>
  </si>
  <si>
    <t>爱国旗、唱国歌10%</t>
  </si>
  <si>
    <t>加计分、扣分</t>
  </si>
  <si>
    <t>考核合计</t>
  </si>
  <si>
    <t>考核等次</t>
  </si>
  <si>
    <t>优秀金额</t>
  </si>
  <si>
    <t>基础班贴</t>
  </si>
  <si>
    <t>班主任津贴</t>
  </si>
  <si>
    <t>量化分值</t>
  </si>
  <si>
    <t>考核分值</t>
  </si>
  <si>
    <t>班队管理</t>
  </si>
  <si>
    <t>流动红旗</t>
  </si>
  <si>
    <t>合计</t>
  </si>
  <si>
    <t>查堂考核</t>
  </si>
  <si>
    <t>假期作品获奖</t>
  </si>
  <si>
    <t>陶爱红</t>
  </si>
  <si>
    <t>郭  琴</t>
  </si>
  <si>
    <t>刘菲菲</t>
  </si>
  <si>
    <t>一(7)</t>
  </si>
  <si>
    <t>高海娟</t>
  </si>
  <si>
    <t>一（8）</t>
  </si>
  <si>
    <t>白  冰</t>
  </si>
  <si>
    <t>三（6）</t>
  </si>
  <si>
    <t>杨  霞</t>
  </si>
  <si>
    <t>李  丽</t>
  </si>
  <si>
    <t>制表：李思国</t>
  </si>
  <si>
    <t>审核：</t>
  </si>
  <si>
    <t>李伏晗</t>
  </si>
  <si>
    <t xml:space="preserve"> 青铜峡市第五小学 （2020-2021学年度第一学期）班主任十月份工作考核             2020.11.3</t>
  </si>
  <si>
    <t>班风量化考核68%，58%，班队会2%</t>
  </si>
  <si>
    <t>毒品预防教育 10%</t>
  </si>
  <si>
    <t>安全教育平台 5%+5%</t>
  </si>
  <si>
    <t>第四届读书节10%</t>
  </si>
  <si>
    <t>班级板报走廊文化10%</t>
  </si>
  <si>
    <t>教师授课</t>
  </si>
  <si>
    <t>学生作业</t>
  </si>
  <si>
    <t xml:space="preserve"> 青铜峡市第五小学 （2020-2021学年度第一学期）班主任十一月份工作考核             2020.11.20</t>
  </si>
  <si>
    <t>班风量化考核78%、68%，班队会2%</t>
  </si>
  <si>
    <t>禁毒知识禁赛10%</t>
  </si>
  <si>
    <t>安全教育平台20%</t>
  </si>
  <si>
    <t xml:space="preserve"> 青铜峡市第五小学 （2020-2021学年度第一学期）班主任十二月份工作考核             2020.12.28</t>
  </si>
  <si>
    <t>班风量化考核</t>
  </si>
  <si>
    <t>第二节诗词大赛10%</t>
  </si>
  <si>
    <t>书信大赛5%</t>
  </si>
  <si>
    <t>消防专题教育5%</t>
  </si>
  <si>
    <t>学宪法知识竞答5%</t>
  </si>
  <si>
    <t>优秀等次</t>
  </si>
  <si>
    <t>名次</t>
  </si>
  <si>
    <t>完成任务</t>
  </si>
  <si>
    <t>参与学生</t>
  </si>
  <si>
    <t>参考占比</t>
  </si>
  <si>
    <t>√</t>
  </si>
  <si>
    <t>×</t>
  </si>
  <si>
    <t>1、班级量化考核一年级按照88%，二三年级按照83%、四至六年级按照73%进行，班队会2%。2、学校组织的比赛活动按照相关制度依名次分别加计10、8、7、6分。</t>
  </si>
  <si>
    <t xml:space="preserve"> 青铜峡市第五小学 （2020-2021学年度第一学期）班主任元月份工作考核             2021.1.13</t>
  </si>
  <si>
    <t>班风量化考核63%</t>
  </si>
  <si>
    <t>班主任工作手册10%</t>
  </si>
  <si>
    <t>素质报告册勘验10%</t>
  </si>
  <si>
    <t>学生承诺书5%</t>
  </si>
  <si>
    <t>交通安全专题教育10%</t>
  </si>
  <si>
    <t xml:space="preserve">       1、班级量化考核一年级按照88%，二三年级按照83%、四至六年级按照73%进行，班队会2%。</t>
  </si>
  <si>
    <r>
      <t xml:space="preserve"> 青铜峡市第五小学 （2020-2021学年度第一学期）班主任学期工作考核   </t>
    </r>
    <r>
      <rPr>
        <sz val="10"/>
        <color indexed="8"/>
        <rFont val="宋体"/>
        <family val="0"/>
      </rPr>
      <t>2021.1.13</t>
    </r>
  </si>
  <si>
    <t>月度考核成绩</t>
  </si>
  <si>
    <t>均分</t>
  </si>
  <si>
    <t>九月</t>
  </si>
  <si>
    <t>十月</t>
  </si>
  <si>
    <t>十一月</t>
  </si>
  <si>
    <t>十二月</t>
  </si>
  <si>
    <t>元月</t>
  </si>
  <si>
    <t xml:space="preserve"> 青铜峡市第五小学 （2020.2-2021.1）班主任2020年度工作考核       2021.1.13</t>
  </si>
  <si>
    <t>下半年均分</t>
  </si>
  <si>
    <t>年度均分</t>
  </si>
  <si>
    <t>学年名次</t>
  </si>
  <si>
    <t>四月</t>
  </si>
  <si>
    <t>五月</t>
  </si>
  <si>
    <t>六月</t>
  </si>
  <si>
    <t>上半年均分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</si>
</sst>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</numFmts>
  <fonts count="8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方正仿宋简体"/>
      <family val="0"/>
    </font>
    <font>
      <b/>
      <sz val="10"/>
      <color indexed="8"/>
      <name val="方正仿宋简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0"/>
      <color indexed="10"/>
      <name val="方正仿宋简体"/>
      <family val="0"/>
    </font>
    <font>
      <b/>
      <sz val="11"/>
      <color indexed="10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华文楷体"/>
      <family val="0"/>
    </font>
    <font>
      <sz val="10"/>
      <color indexed="8"/>
      <name val="华文楷体"/>
      <family val="0"/>
    </font>
    <font>
      <sz val="10"/>
      <name val="方正仿宋简体"/>
      <family val="0"/>
    </font>
    <font>
      <sz val="9"/>
      <name val="仿宋_GB2312"/>
      <family val="0"/>
    </font>
    <font>
      <sz val="9"/>
      <color indexed="10"/>
      <name val="仿宋_GB2312"/>
      <family val="0"/>
    </font>
    <font>
      <sz val="9"/>
      <color indexed="8"/>
      <name val="宋体"/>
      <family val="0"/>
    </font>
    <font>
      <b/>
      <sz val="10"/>
      <name val="华文楷体"/>
      <family val="0"/>
    </font>
    <font>
      <sz val="9"/>
      <color indexed="8"/>
      <name val="仿宋_GB2312"/>
      <family val="0"/>
    </font>
    <font>
      <sz val="10"/>
      <color indexed="8"/>
      <name val="Arial"/>
      <family val="2"/>
    </font>
    <font>
      <b/>
      <sz val="9"/>
      <name val="仿宋_GB2312"/>
      <family val="0"/>
    </font>
    <font>
      <b/>
      <sz val="9"/>
      <color indexed="10"/>
      <name val="仿宋_GB2312"/>
      <family val="0"/>
    </font>
    <font>
      <b/>
      <sz val="9"/>
      <color indexed="8"/>
      <name val="宋体"/>
      <family val="0"/>
    </font>
    <font>
      <b/>
      <sz val="10.5"/>
      <color indexed="8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方正仿宋简体"/>
      <family val="0"/>
    </font>
    <font>
      <b/>
      <sz val="10"/>
      <color theme="1"/>
      <name val="方正仿宋简体"/>
      <family val="0"/>
    </font>
    <font>
      <sz val="10"/>
      <color rgb="FF000000"/>
      <name val="方正仿宋简体"/>
      <family val="0"/>
    </font>
    <font>
      <sz val="11"/>
      <color rgb="FF000000"/>
      <name val="Calibri"/>
      <family val="0"/>
    </font>
    <font>
      <b/>
      <sz val="10"/>
      <color rgb="FFFF0000"/>
      <name val="方正仿宋简体"/>
      <family val="0"/>
    </font>
    <font>
      <b/>
      <sz val="10"/>
      <color rgb="FF000000"/>
      <name val="方正仿宋简体"/>
      <family val="0"/>
    </font>
    <font>
      <b/>
      <sz val="11"/>
      <color rgb="FFFF0000"/>
      <name val="Calibri"/>
      <family val="0"/>
    </font>
    <font>
      <b/>
      <sz val="12"/>
      <color theme="1"/>
      <name val="Calibri"/>
      <family val="0"/>
    </font>
    <font>
      <sz val="10"/>
      <color theme="1"/>
      <name val="Calibri"/>
      <family val="0"/>
    </font>
    <font>
      <b/>
      <sz val="10"/>
      <color theme="1"/>
      <name val="华文楷体"/>
      <family val="0"/>
    </font>
    <font>
      <sz val="10"/>
      <color theme="1"/>
      <name val="华文楷体"/>
      <family val="0"/>
    </font>
    <font>
      <sz val="9"/>
      <color theme="1"/>
      <name val="Calibri"/>
      <family val="0"/>
    </font>
    <font>
      <sz val="9"/>
      <color rgb="FF000000"/>
      <name val="仿宋_GB2312"/>
      <family val="0"/>
    </font>
    <font>
      <sz val="10"/>
      <color rgb="FF000000"/>
      <name val="Arial"/>
      <family val="2"/>
    </font>
    <font>
      <b/>
      <sz val="9"/>
      <color theme="1"/>
      <name val="Calibri"/>
      <family val="0"/>
    </font>
    <font>
      <b/>
      <sz val="10.5"/>
      <color theme="1"/>
      <name val="宋体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6" fillId="9" borderId="0" applyNumberFormat="0" applyBorder="0" applyAlignment="0" applyProtection="0"/>
    <xf numFmtId="0" fontId="49" fillId="0" borderId="4" applyNumberFormat="0" applyFill="0" applyAlignment="0" applyProtection="0"/>
    <xf numFmtId="0" fontId="46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0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39">
    <xf numFmtId="0" fontId="0" fillId="0" borderId="0" xfId="0" applyFont="1" applyAlignment="1">
      <alignment vertical="center"/>
    </xf>
    <xf numFmtId="176" fontId="59" fillId="0" borderId="0" xfId="0" applyNumberFormat="1" applyFont="1" applyAlignment="1">
      <alignment vertical="center"/>
    </xf>
    <xf numFmtId="0" fontId="62" fillId="0" borderId="0" xfId="0" applyFont="1" applyAlignment="1">
      <alignment horizontal="center" vertical="center" wrapText="1"/>
    </xf>
    <xf numFmtId="0" fontId="63" fillId="0" borderId="9" xfId="0" applyFont="1" applyBorder="1" applyAlignment="1">
      <alignment horizontal="center" vertical="center" wrapText="1"/>
    </xf>
    <xf numFmtId="176" fontId="63" fillId="0" borderId="9" xfId="0" applyNumberFormat="1" applyFont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176" fontId="65" fillId="0" borderId="9" xfId="0" applyNumberFormat="1" applyFont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 wrapText="1"/>
    </xf>
    <xf numFmtId="176" fontId="59" fillId="0" borderId="9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176" fontId="65" fillId="0" borderId="10" xfId="0" applyNumberFormat="1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176" fontId="59" fillId="0" borderId="11" xfId="0" applyNumberFormat="1" applyFont="1" applyBorder="1" applyAlignment="1">
      <alignment horizontal="center" vertical="center"/>
    </xf>
    <xf numFmtId="176" fontId="65" fillId="0" borderId="11" xfId="0" applyNumberFormat="1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176" fontId="59" fillId="0" borderId="10" xfId="0" applyNumberFormat="1" applyFont="1" applyBorder="1" applyAlignment="1">
      <alignment horizontal="center" vertical="center"/>
    </xf>
    <xf numFmtId="176" fontId="59" fillId="0" borderId="10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6" fontId="68" fillId="0" borderId="11" xfId="0" applyNumberFormat="1" applyFont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176" fontId="6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176" fontId="68" fillId="0" borderId="10" xfId="0" applyNumberFormat="1" applyFont="1" applyBorder="1" applyAlignment="1">
      <alignment horizontal="center" vertical="center" wrapText="1"/>
    </xf>
    <xf numFmtId="176" fontId="69" fillId="0" borderId="11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5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59" fillId="0" borderId="0" xfId="0" applyNumberFormat="1" applyFont="1" applyBorder="1" applyAlignment="1">
      <alignment vertical="center"/>
    </xf>
    <xf numFmtId="176" fontId="63" fillId="0" borderId="9" xfId="0" applyNumberFormat="1" applyFont="1" applyBorder="1" applyAlignment="1">
      <alignment horizontal="center" vertical="center"/>
    </xf>
    <xf numFmtId="176" fontId="63" fillId="0" borderId="9" xfId="0" applyNumberFormat="1" applyFont="1" applyBorder="1" applyAlignment="1">
      <alignment horizontal="center" vertical="center" wrapText="1"/>
    </xf>
    <xf numFmtId="176" fontId="70" fillId="0" borderId="9" xfId="0" applyNumberFormat="1" applyFont="1" applyBorder="1" applyAlignment="1">
      <alignment horizontal="center" vertical="center"/>
    </xf>
    <xf numFmtId="176" fontId="65" fillId="0" borderId="9" xfId="0" applyNumberFormat="1" applyFont="1" applyBorder="1" applyAlignment="1">
      <alignment horizontal="center" vertical="center"/>
    </xf>
    <xf numFmtId="176" fontId="65" fillId="0" borderId="9" xfId="0" applyNumberFormat="1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/>
    </xf>
    <xf numFmtId="176" fontId="70" fillId="0" borderId="10" xfId="0" applyNumberFormat="1" applyFont="1" applyBorder="1" applyAlignment="1">
      <alignment horizontal="center" vertical="center"/>
    </xf>
    <xf numFmtId="176" fontId="65" fillId="0" borderId="10" xfId="0" applyNumberFormat="1" applyFont="1" applyBorder="1" applyAlignment="1">
      <alignment horizontal="center" vertical="center"/>
    </xf>
    <xf numFmtId="176" fontId="65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176" fontId="65" fillId="0" borderId="11" xfId="0" applyNumberFormat="1" applyFont="1" applyBorder="1" applyAlignment="1">
      <alignment horizontal="center" vertical="center"/>
    </xf>
    <xf numFmtId="176" fontId="65" fillId="0" borderId="11" xfId="0" applyNumberFormat="1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vertical="center"/>
    </xf>
    <xf numFmtId="0" fontId="71" fillId="0" borderId="9" xfId="0" applyFont="1" applyBorder="1" applyAlignment="1">
      <alignment horizontal="center" vertical="center" wrapText="1"/>
    </xf>
    <xf numFmtId="176" fontId="71" fillId="0" borderId="9" xfId="0" applyNumberFormat="1" applyFont="1" applyBorder="1" applyAlignment="1">
      <alignment horizontal="center" vertical="center" wrapText="1"/>
    </xf>
    <xf numFmtId="176" fontId="71" fillId="0" borderId="9" xfId="0" applyNumberFormat="1" applyFont="1" applyBorder="1" applyAlignment="1">
      <alignment horizontal="center" vertical="center" wrapText="1"/>
    </xf>
    <xf numFmtId="0" fontId="71" fillId="0" borderId="9" xfId="0" applyFont="1" applyBorder="1" applyAlignment="1">
      <alignment horizontal="center" vertical="center" wrapText="1"/>
    </xf>
    <xf numFmtId="176" fontId="71" fillId="0" borderId="9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62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176" fontId="62" fillId="0" borderId="0" xfId="0" applyNumberFormat="1" applyFont="1" applyAlignment="1">
      <alignment horizontal="center" vertical="center" wrapText="1"/>
    </xf>
    <xf numFmtId="178" fontId="62" fillId="0" borderId="0" xfId="0" applyNumberFormat="1" applyFont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176" fontId="73" fillId="0" borderId="13" xfId="0" applyNumberFormat="1" applyFont="1" applyBorder="1" applyAlignment="1">
      <alignment horizontal="center" vertical="center" wrapText="1"/>
    </xf>
    <xf numFmtId="176" fontId="73" fillId="0" borderId="14" xfId="0" applyNumberFormat="1" applyFont="1" applyBorder="1" applyAlignment="1">
      <alignment horizontal="center" vertical="center" wrapText="1"/>
    </xf>
    <xf numFmtId="178" fontId="73" fillId="0" borderId="14" xfId="0" applyNumberFormat="1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176" fontId="73" fillId="0" borderId="15" xfId="0" applyNumberFormat="1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73" fillId="0" borderId="9" xfId="0" applyFont="1" applyBorder="1" applyAlignment="1">
      <alignment horizontal="center" vertical="center" wrapText="1"/>
    </xf>
    <xf numFmtId="178" fontId="73" fillId="0" borderId="9" xfId="0" applyNumberFormat="1" applyFont="1" applyBorder="1" applyAlignment="1">
      <alignment horizontal="center" vertical="center" wrapText="1"/>
    </xf>
    <xf numFmtId="176" fontId="73" fillId="0" borderId="9" xfId="0" applyNumberFormat="1" applyFont="1" applyBorder="1" applyAlignment="1">
      <alignment horizontal="center" vertical="center" wrapText="1"/>
    </xf>
    <xf numFmtId="176" fontId="15" fillId="0" borderId="9" xfId="0" applyNumberFormat="1" applyFont="1" applyBorder="1" applyAlignment="1">
      <alignment horizontal="center" vertical="center" wrapText="1"/>
    </xf>
    <xf numFmtId="176" fontId="16" fillId="0" borderId="9" xfId="0" applyNumberFormat="1" applyFont="1" applyFill="1" applyBorder="1" applyAlignment="1" applyProtection="1">
      <alignment horizontal="center" vertical="center"/>
      <protection/>
    </xf>
    <xf numFmtId="0" fontId="16" fillId="0" borderId="9" xfId="0" applyNumberFormat="1" applyFont="1" applyFill="1" applyBorder="1" applyAlignment="1" applyProtection="1">
      <alignment horizontal="center" vertical="center"/>
      <protection/>
    </xf>
    <xf numFmtId="176" fontId="66" fillId="0" borderId="9" xfId="0" applyNumberFormat="1" applyFont="1" applyBorder="1" applyAlignment="1">
      <alignment horizontal="center" vertical="center" wrapText="1"/>
    </xf>
    <xf numFmtId="0" fontId="17" fillId="0" borderId="9" xfId="0" applyNumberFormat="1" applyFont="1" applyFill="1" applyBorder="1" applyAlignment="1" applyProtection="1">
      <alignment horizontal="center" vertical="center"/>
      <protection/>
    </xf>
    <xf numFmtId="176" fontId="66" fillId="0" borderId="10" xfId="0" applyNumberFormat="1" applyFont="1" applyBorder="1" applyAlignment="1">
      <alignment horizontal="center" vertical="center" wrapText="1"/>
    </xf>
    <xf numFmtId="176" fontId="15" fillId="0" borderId="10" xfId="0" applyNumberFormat="1" applyFont="1" applyBorder="1" applyAlignment="1">
      <alignment horizontal="center" vertical="center" wrapText="1"/>
    </xf>
    <xf numFmtId="176" fontId="16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176" fontId="66" fillId="0" borderId="11" xfId="0" applyNumberFormat="1" applyFont="1" applyBorder="1" applyAlignment="1">
      <alignment horizontal="center" vertical="center" wrapText="1"/>
    </xf>
    <xf numFmtId="176" fontId="15" fillId="0" borderId="11" xfId="0" applyNumberFormat="1" applyFont="1" applyBorder="1" applyAlignment="1">
      <alignment horizontal="center" vertical="center" wrapText="1"/>
    </xf>
    <xf numFmtId="176" fontId="16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64" fillId="0" borderId="11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178" fontId="15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left" vertical="center" wrapText="1"/>
    </xf>
    <xf numFmtId="0" fontId="64" fillId="0" borderId="14" xfId="0" applyFont="1" applyBorder="1" applyAlignment="1">
      <alignment horizontal="left" vertical="center" wrapText="1"/>
    </xf>
    <xf numFmtId="178" fontId="64" fillId="0" borderId="14" xfId="0" applyNumberFormat="1" applyFont="1" applyBorder="1" applyAlignment="1">
      <alignment horizontal="left" vertical="center" wrapText="1"/>
    </xf>
    <xf numFmtId="0" fontId="75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176" fontId="75" fillId="0" borderId="0" xfId="0" applyNumberFormat="1" applyFont="1" applyAlignment="1">
      <alignment horizontal="center" vertical="center"/>
    </xf>
    <xf numFmtId="178" fontId="75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77" fontId="62" fillId="0" borderId="0" xfId="0" applyNumberFormat="1" applyFont="1" applyAlignment="1">
      <alignment horizontal="center" vertical="center" wrapText="1"/>
    </xf>
    <xf numFmtId="177" fontId="73" fillId="0" borderId="14" xfId="0" applyNumberFormat="1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177" fontId="73" fillId="0" borderId="15" xfId="0" applyNumberFormat="1" applyFont="1" applyBorder="1" applyAlignment="1">
      <alignment horizontal="center" vertical="center" wrapText="1"/>
    </xf>
    <xf numFmtId="176" fontId="73" fillId="0" borderId="15" xfId="0" applyNumberFormat="1" applyFont="1" applyBorder="1" applyAlignment="1">
      <alignment horizontal="center" vertical="center" wrapText="1"/>
    </xf>
    <xf numFmtId="177" fontId="73" fillId="0" borderId="9" xfId="0" applyNumberFormat="1" applyFont="1" applyBorder="1" applyAlignment="1">
      <alignment horizontal="center" vertical="center" wrapText="1"/>
    </xf>
    <xf numFmtId="177" fontId="64" fillId="0" borderId="9" xfId="0" applyNumberFormat="1" applyFont="1" applyBorder="1" applyAlignment="1">
      <alignment horizontal="center" vertical="center" wrapText="1"/>
    </xf>
    <xf numFmtId="178" fontId="64" fillId="0" borderId="9" xfId="0" applyNumberFormat="1" applyFont="1" applyBorder="1" applyAlignment="1">
      <alignment horizontal="center" vertical="center" wrapText="1"/>
    </xf>
    <xf numFmtId="176" fontId="64" fillId="0" borderId="9" xfId="0" applyNumberFormat="1" applyFont="1" applyBorder="1" applyAlignment="1">
      <alignment horizontal="center" vertical="center" wrapText="1"/>
    </xf>
    <xf numFmtId="177" fontId="66" fillId="0" borderId="9" xfId="0" applyNumberFormat="1" applyFont="1" applyBorder="1" applyAlignment="1">
      <alignment horizontal="center" vertical="center" wrapText="1"/>
    </xf>
    <xf numFmtId="177" fontId="66" fillId="0" borderId="10" xfId="0" applyNumberFormat="1" applyFont="1" applyBorder="1" applyAlignment="1">
      <alignment horizontal="center" vertical="center" wrapText="1"/>
    </xf>
    <xf numFmtId="178" fontId="64" fillId="0" borderId="10" xfId="0" applyNumberFormat="1" applyFont="1" applyBorder="1" applyAlignment="1">
      <alignment horizontal="center" vertical="center" wrapText="1"/>
    </xf>
    <xf numFmtId="177" fontId="64" fillId="0" borderId="10" xfId="0" applyNumberFormat="1" applyFont="1" applyBorder="1" applyAlignment="1">
      <alignment horizontal="center" vertical="center" wrapText="1"/>
    </xf>
    <xf numFmtId="176" fontId="64" fillId="0" borderId="10" xfId="0" applyNumberFormat="1" applyFont="1" applyBorder="1" applyAlignment="1">
      <alignment horizontal="center" vertical="center" wrapText="1"/>
    </xf>
    <xf numFmtId="177" fontId="66" fillId="0" borderId="11" xfId="0" applyNumberFormat="1" applyFont="1" applyBorder="1" applyAlignment="1">
      <alignment horizontal="center" vertical="center" wrapText="1"/>
    </xf>
    <xf numFmtId="178" fontId="64" fillId="0" borderId="11" xfId="0" applyNumberFormat="1" applyFont="1" applyBorder="1" applyAlignment="1">
      <alignment horizontal="center" vertical="center" wrapText="1"/>
    </xf>
    <xf numFmtId="177" fontId="64" fillId="0" borderId="11" xfId="0" applyNumberFormat="1" applyFont="1" applyBorder="1" applyAlignment="1">
      <alignment horizontal="center" vertical="center" wrapText="1"/>
    </xf>
    <xf numFmtId="176" fontId="64" fillId="0" borderId="11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177" fontId="64" fillId="0" borderId="14" xfId="0" applyNumberFormat="1" applyFont="1" applyBorder="1" applyAlignment="1">
      <alignment horizontal="left" vertical="center" wrapText="1"/>
    </xf>
    <xf numFmtId="176" fontId="64" fillId="0" borderId="14" xfId="0" applyNumberFormat="1" applyFont="1" applyBorder="1" applyAlignment="1">
      <alignment horizontal="left" vertical="center" wrapText="1"/>
    </xf>
    <xf numFmtId="177" fontId="75" fillId="0" borderId="0" xfId="0" applyNumberFormat="1" applyFont="1" applyAlignment="1">
      <alignment horizontal="center" vertical="center"/>
    </xf>
    <xf numFmtId="177" fontId="75" fillId="0" borderId="0" xfId="0" applyNumberFormat="1" applyFont="1" applyAlignment="1">
      <alignment horizontal="center" vertical="center"/>
    </xf>
    <xf numFmtId="176" fontId="19" fillId="0" borderId="9" xfId="0" applyNumberFormat="1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177" fontId="19" fillId="0" borderId="9" xfId="0" applyNumberFormat="1" applyFont="1" applyBorder="1" applyAlignment="1">
      <alignment horizontal="center" vertical="center" wrapText="1"/>
    </xf>
    <xf numFmtId="176" fontId="19" fillId="0" borderId="9" xfId="0" applyNumberFormat="1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177" fontId="19" fillId="0" borderId="9" xfId="0" applyNumberFormat="1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left" vertical="center" wrapText="1"/>
    </xf>
    <xf numFmtId="0" fontId="75" fillId="0" borderId="0" xfId="0" applyFont="1" applyAlignment="1">
      <alignment horizontal="center" vertical="center"/>
    </xf>
    <xf numFmtId="178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178" fontId="76" fillId="0" borderId="9" xfId="0" applyNumberFormat="1" applyFont="1" applyFill="1" applyBorder="1" applyAlignment="1" applyProtection="1">
      <alignment horizontal="center" vertical="center" wrapText="1"/>
      <protection/>
    </xf>
    <xf numFmtId="0" fontId="76" fillId="0" borderId="9" xfId="0" applyNumberFormat="1" applyFont="1" applyFill="1" applyBorder="1" applyAlignment="1" applyProtection="1">
      <alignment horizontal="center" vertical="center" wrapText="1"/>
      <protection/>
    </xf>
    <xf numFmtId="178" fontId="76" fillId="0" borderId="10" xfId="0" applyNumberFormat="1" applyFont="1" applyFill="1" applyBorder="1" applyAlignment="1" applyProtection="1">
      <alignment horizontal="center" vertical="center" wrapText="1"/>
      <protection/>
    </xf>
    <xf numFmtId="0" fontId="76" fillId="0" borderId="10" xfId="0" applyNumberFormat="1" applyFont="1" applyFill="1" applyBorder="1" applyAlignment="1" applyProtection="1">
      <alignment horizontal="center" vertical="center" wrapText="1"/>
      <protection/>
    </xf>
    <xf numFmtId="178" fontId="76" fillId="0" borderId="11" xfId="0" applyNumberFormat="1" applyFont="1" applyFill="1" applyBorder="1" applyAlignment="1" applyProtection="1">
      <alignment horizontal="center" vertical="center" wrapText="1"/>
      <protection/>
    </xf>
    <xf numFmtId="0" fontId="76" fillId="0" borderId="11" xfId="0" applyNumberFormat="1" applyFont="1" applyFill="1" applyBorder="1" applyAlignment="1" applyProtection="1">
      <alignment horizontal="center" vertical="center" wrapText="1"/>
      <protection/>
    </xf>
    <xf numFmtId="0" fontId="76" fillId="0" borderId="12" xfId="0" applyNumberFormat="1" applyFont="1" applyFill="1" applyBorder="1" applyAlignment="1" applyProtection="1">
      <alignment horizontal="center" vertical="center" wrapText="1"/>
      <protection/>
    </xf>
    <xf numFmtId="177" fontId="73" fillId="0" borderId="14" xfId="0" applyNumberFormat="1" applyFont="1" applyBorder="1" applyAlignment="1">
      <alignment horizontal="center" vertical="center" wrapText="1"/>
    </xf>
    <xf numFmtId="176" fontId="73" fillId="0" borderId="14" xfId="0" applyNumberFormat="1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0" fontId="77" fillId="0" borderId="9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176" fontId="75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63" fillId="0" borderId="0" xfId="0" applyFont="1" applyAlignment="1">
      <alignment horizontal="center" vertical="center" wrapText="1"/>
    </xf>
    <xf numFmtId="176" fontId="73" fillId="0" borderId="9" xfId="0" applyNumberFormat="1" applyFont="1" applyBorder="1" applyAlignment="1">
      <alignment horizontal="center" vertical="center" wrapText="1"/>
    </xf>
    <xf numFmtId="0" fontId="73" fillId="0" borderId="9" xfId="0" applyFont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/>
    </xf>
    <xf numFmtId="0" fontId="65" fillId="0" borderId="9" xfId="0" applyFont="1" applyBorder="1" applyAlignment="1">
      <alignment horizontal="center" vertical="center"/>
    </xf>
    <xf numFmtId="0" fontId="65" fillId="0" borderId="9" xfId="0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65" fillId="0" borderId="10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177" fontId="65" fillId="0" borderId="9" xfId="0" applyNumberFormat="1" applyFont="1" applyBorder="1" applyAlignment="1">
      <alignment horizontal="center" vertical="center"/>
    </xf>
    <xf numFmtId="176" fontId="65" fillId="0" borderId="9" xfId="0" applyNumberFormat="1" applyFont="1" applyBorder="1" applyAlignment="1">
      <alignment horizontal="center" vertical="center"/>
    </xf>
    <xf numFmtId="177" fontId="65" fillId="0" borderId="10" xfId="0" applyNumberFormat="1" applyFont="1" applyBorder="1" applyAlignment="1">
      <alignment horizontal="center" vertical="center"/>
    </xf>
    <xf numFmtId="176" fontId="65" fillId="0" borderId="10" xfId="0" applyNumberFormat="1" applyFont="1" applyBorder="1" applyAlignment="1">
      <alignment horizontal="center" vertical="center"/>
    </xf>
    <xf numFmtId="177" fontId="65" fillId="0" borderId="11" xfId="0" applyNumberFormat="1" applyFont="1" applyBorder="1" applyAlignment="1">
      <alignment horizontal="center" vertical="center"/>
    </xf>
    <xf numFmtId="176" fontId="65" fillId="0" borderId="11" xfId="0" applyNumberFormat="1" applyFont="1" applyBorder="1" applyAlignment="1">
      <alignment horizontal="center" vertical="center"/>
    </xf>
    <xf numFmtId="177" fontId="65" fillId="0" borderId="14" xfId="0" applyNumberFormat="1" applyFont="1" applyBorder="1" applyAlignment="1">
      <alignment horizontal="center" vertical="center" wrapText="1"/>
    </xf>
    <xf numFmtId="176" fontId="65" fillId="0" borderId="14" xfId="0" applyNumberFormat="1" applyFont="1" applyBorder="1" applyAlignment="1">
      <alignment horizontal="center" vertical="center" wrapText="1"/>
    </xf>
    <xf numFmtId="176" fontId="75" fillId="0" borderId="0" xfId="0" applyNumberFormat="1" applyFont="1" applyAlignment="1">
      <alignment horizontal="center" vertical="center"/>
    </xf>
    <xf numFmtId="0" fontId="75" fillId="0" borderId="0" xfId="0" applyFont="1" applyAlignment="1">
      <alignment horizontal="left" vertical="center" wrapText="1"/>
    </xf>
    <xf numFmtId="0" fontId="73" fillId="0" borderId="15" xfId="0" applyFont="1" applyBorder="1" applyAlignment="1">
      <alignment horizontal="center" vertical="center" wrapText="1"/>
    </xf>
    <xf numFmtId="176" fontId="19" fillId="0" borderId="12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177" fontId="19" fillId="0" borderId="12" xfId="0" applyNumberFormat="1" applyFont="1" applyBorder="1" applyAlignment="1">
      <alignment horizontal="center" vertical="center" wrapText="1"/>
    </xf>
    <xf numFmtId="176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177" fontId="19" fillId="0" borderId="11" xfId="0" applyNumberFormat="1" applyFont="1" applyBorder="1" applyAlignment="1">
      <alignment horizontal="center" vertical="center" wrapText="1"/>
    </xf>
    <xf numFmtId="176" fontId="22" fillId="0" borderId="9" xfId="0" applyNumberFormat="1" applyFont="1" applyFill="1" applyBorder="1" applyAlignment="1" applyProtection="1">
      <alignment horizontal="center" vertical="center"/>
      <protection/>
    </xf>
    <xf numFmtId="176" fontId="22" fillId="0" borderId="10" xfId="0" applyNumberFormat="1" applyFont="1" applyFill="1" applyBorder="1" applyAlignment="1" applyProtection="1">
      <alignment horizontal="center" vertical="center"/>
      <protection/>
    </xf>
    <xf numFmtId="176" fontId="22" fillId="0" borderId="11" xfId="0" applyNumberFormat="1" applyFont="1" applyFill="1" applyBorder="1" applyAlignment="1" applyProtection="1">
      <alignment horizontal="center" vertical="center"/>
      <protection/>
    </xf>
    <xf numFmtId="176" fontId="22" fillId="0" borderId="12" xfId="0" applyNumberFormat="1" applyFont="1" applyFill="1" applyBorder="1" applyAlignment="1" applyProtection="1">
      <alignment horizontal="center" vertical="center"/>
      <protection/>
    </xf>
    <xf numFmtId="0" fontId="65" fillId="0" borderId="15" xfId="0" applyFont="1" applyBorder="1" applyAlignment="1">
      <alignment horizontal="center" vertical="center" wrapText="1"/>
    </xf>
    <xf numFmtId="0" fontId="22" fillId="0" borderId="9" xfId="0" applyNumberFormat="1" applyFont="1" applyFill="1" applyBorder="1" applyAlignment="1" applyProtection="1">
      <alignment horizontal="center" vertical="center"/>
      <protection/>
    </xf>
    <xf numFmtId="0" fontId="23" fillId="0" borderId="9" xfId="0" applyNumberFormat="1" applyFont="1" applyFill="1" applyBorder="1" applyAlignment="1" applyProtection="1">
      <alignment horizontal="center" vertical="center"/>
      <protection/>
    </xf>
    <xf numFmtId="0" fontId="78" fillId="0" borderId="9" xfId="0" applyFont="1" applyBorder="1" applyAlignment="1">
      <alignment horizontal="center" vertical="center"/>
    </xf>
    <xf numFmtId="0" fontId="63" fillId="0" borderId="9" xfId="0" applyFont="1" applyBorder="1" applyAlignment="1">
      <alignment horizontal="center" vertical="center"/>
    </xf>
    <xf numFmtId="176" fontId="78" fillId="0" borderId="9" xfId="0" applyNumberFormat="1" applyFont="1" applyBorder="1" applyAlignment="1">
      <alignment horizontal="center" vertical="center"/>
    </xf>
    <xf numFmtId="0" fontId="79" fillId="0" borderId="9" xfId="0" applyFont="1" applyBorder="1" applyAlignment="1">
      <alignment horizontal="center" vertical="center" wrapText="1"/>
    </xf>
    <xf numFmtId="0" fontId="79" fillId="0" borderId="9" xfId="0" applyFont="1" applyBorder="1" applyAlignment="1">
      <alignment horizontal="center" vertical="top" wrapText="1"/>
    </xf>
    <xf numFmtId="178" fontId="65" fillId="0" borderId="9" xfId="0" applyNumberFormat="1" applyFont="1" applyBorder="1" applyAlignment="1">
      <alignment horizontal="center" vertical="center"/>
    </xf>
    <xf numFmtId="0" fontId="78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80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176" fontId="80" fillId="0" borderId="0" xfId="0" applyNumberFormat="1" applyFont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176" fontId="59" fillId="0" borderId="14" xfId="0" applyNumberFormat="1" applyFont="1" applyBorder="1" applyAlignment="1">
      <alignment horizontal="center" vertical="center" wrapText="1"/>
    </xf>
    <xf numFmtId="176" fontId="59" fillId="0" borderId="14" xfId="0" applyNumberFormat="1" applyFont="1" applyBorder="1" applyAlignment="1">
      <alignment horizontal="center" vertical="center" wrapText="1"/>
    </xf>
    <xf numFmtId="176" fontId="59" fillId="0" borderId="15" xfId="0" applyNumberFormat="1" applyFont="1" applyBorder="1" applyAlignment="1">
      <alignment horizontal="center" vertical="center" wrapText="1"/>
    </xf>
    <xf numFmtId="176" fontId="59" fillId="0" borderId="12" xfId="0" applyNumberFormat="1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176" fontId="59" fillId="0" borderId="9" xfId="0" applyNumberFormat="1" applyFont="1" applyBorder="1" applyAlignment="1">
      <alignment horizontal="center" vertical="center"/>
    </xf>
    <xf numFmtId="176" fontId="59" fillId="0" borderId="11" xfId="0" applyNumberFormat="1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76" fontId="59" fillId="0" borderId="0" xfId="0" applyNumberFormat="1" applyFont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76" fontId="59" fillId="0" borderId="11" xfId="0" applyNumberFormat="1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177" fontId="80" fillId="0" borderId="0" xfId="0" applyNumberFormat="1" applyFont="1" applyAlignment="1">
      <alignment horizontal="center" vertical="center" wrapText="1"/>
    </xf>
    <xf numFmtId="177" fontId="59" fillId="0" borderId="12" xfId="0" applyNumberFormat="1" applyFont="1" applyBorder="1" applyAlignment="1">
      <alignment horizontal="center" vertical="center" wrapText="1"/>
    </xf>
    <xf numFmtId="177" fontId="59" fillId="0" borderId="11" xfId="0" applyNumberFormat="1" applyFont="1" applyBorder="1" applyAlignment="1">
      <alignment horizontal="center" vertical="center" wrapText="1"/>
    </xf>
    <xf numFmtId="177" fontId="59" fillId="0" borderId="9" xfId="0" applyNumberFormat="1" applyFont="1" applyBorder="1" applyAlignment="1">
      <alignment horizontal="center" vertical="center"/>
    </xf>
    <xf numFmtId="177" fontId="59" fillId="0" borderId="10" xfId="0" applyNumberFormat="1" applyFont="1" applyBorder="1" applyAlignment="1">
      <alignment horizontal="center" vertical="center"/>
    </xf>
    <xf numFmtId="177" fontId="59" fillId="0" borderId="11" xfId="0" applyNumberFormat="1" applyFont="1" applyBorder="1" applyAlignment="1">
      <alignment horizontal="center" vertical="center"/>
    </xf>
    <xf numFmtId="177" fontId="59" fillId="0" borderId="14" xfId="0" applyNumberFormat="1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zoomScaleSheetLayoutView="100" workbookViewId="0" topLeftCell="A1">
      <selection activeCell="Q21" sqref="Q21"/>
    </sheetView>
  </sheetViews>
  <sheetFormatPr defaultColWidth="9.00390625" defaultRowHeight="15"/>
  <cols>
    <col min="1" max="1" width="9.421875" style="204" customWidth="1"/>
    <col min="2" max="2" width="9.8515625" style="204" customWidth="1"/>
    <col min="3" max="3" width="11.57421875" style="204" customWidth="1"/>
    <col min="4" max="4" width="13.421875" style="206" customWidth="1"/>
    <col min="5" max="5" width="13.140625" style="206" customWidth="1"/>
    <col min="6" max="6" width="15.28125" style="206" customWidth="1"/>
    <col min="7" max="7" width="14.7109375" style="206" customWidth="1"/>
    <col min="8" max="8" width="12.57421875" style="206" customWidth="1"/>
    <col min="9" max="9" width="10.8515625" style="207" customWidth="1"/>
    <col min="10" max="10" width="12.140625" style="204" customWidth="1"/>
  </cols>
  <sheetData>
    <row r="1" spans="1:10" ht="18" customHeight="1">
      <c r="A1" s="208" t="s">
        <v>0</v>
      </c>
      <c r="B1" s="209"/>
      <c r="C1" s="209"/>
      <c r="D1" s="210"/>
      <c r="E1" s="210"/>
      <c r="F1" s="210"/>
      <c r="G1" s="210"/>
      <c r="H1" s="210"/>
      <c r="I1" s="230"/>
      <c r="J1" s="209"/>
    </row>
    <row r="2" spans="1:10" ht="13.5">
      <c r="A2" s="211" t="s">
        <v>1</v>
      </c>
      <c r="B2" s="211" t="s">
        <v>2</v>
      </c>
      <c r="C2" s="211" t="s">
        <v>3</v>
      </c>
      <c r="D2" s="212" t="s">
        <v>4</v>
      </c>
      <c r="E2" s="213"/>
      <c r="F2" s="213"/>
      <c r="G2" s="214"/>
      <c r="H2" s="215" t="s">
        <v>5</v>
      </c>
      <c r="I2" s="231" t="s">
        <v>6</v>
      </c>
      <c r="J2" s="211" t="s">
        <v>7</v>
      </c>
    </row>
    <row r="3" spans="1:10" ht="12.75" customHeight="1">
      <c r="A3" s="216"/>
      <c r="B3" s="216"/>
      <c r="C3" s="216"/>
      <c r="D3" s="217" t="s">
        <v>8</v>
      </c>
      <c r="E3" s="217" t="s">
        <v>9</v>
      </c>
      <c r="F3" s="217" t="s">
        <v>10</v>
      </c>
      <c r="G3" s="217" t="s">
        <v>11</v>
      </c>
      <c r="H3" s="218"/>
      <c r="I3" s="232"/>
      <c r="J3" s="216"/>
    </row>
    <row r="4" spans="1:10" ht="12.75" customHeight="1">
      <c r="A4" s="219" t="s">
        <v>12</v>
      </c>
      <c r="B4" s="40">
        <v>55</v>
      </c>
      <c r="C4" s="220" t="s">
        <v>13</v>
      </c>
      <c r="D4" s="11">
        <v>95.68633333333334</v>
      </c>
      <c r="E4" s="11">
        <v>99.24</v>
      </c>
      <c r="F4" s="11">
        <v>91.9325</v>
      </c>
      <c r="G4" s="11">
        <v>94.25375</v>
      </c>
      <c r="H4" s="11">
        <f>(G4+F4+E4+D4)/4</f>
        <v>95.27814583333333</v>
      </c>
      <c r="I4" s="233"/>
      <c r="J4" s="40"/>
    </row>
    <row r="5" spans="1:10" ht="12.75" customHeight="1">
      <c r="A5" s="219" t="s">
        <v>14</v>
      </c>
      <c r="B5" s="40">
        <v>56</v>
      </c>
      <c r="C5" s="220" t="s">
        <v>15</v>
      </c>
      <c r="D5" s="11">
        <v>97.21366666666667</v>
      </c>
      <c r="E5" s="11">
        <v>96.6</v>
      </c>
      <c r="F5" s="11">
        <v>92.22</v>
      </c>
      <c r="G5" s="11">
        <v>95.6</v>
      </c>
      <c r="H5" s="11">
        <f aca="true" t="shared" si="0" ref="H5:H39">(G5+F5+E5+D5)/4</f>
        <v>95.40841666666665</v>
      </c>
      <c r="I5" s="233"/>
      <c r="J5" s="40"/>
    </row>
    <row r="6" spans="1:10" ht="12.75" customHeight="1">
      <c r="A6" s="219" t="s">
        <v>16</v>
      </c>
      <c r="B6" s="40">
        <v>54</v>
      </c>
      <c r="C6" s="220" t="s">
        <v>17</v>
      </c>
      <c r="D6" s="11">
        <v>98.24166666666667</v>
      </c>
      <c r="E6" s="11">
        <v>93.115</v>
      </c>
      <c r="F6" s="11">
        <v>90.1725</v>
      </c>
      <c r="G6" s="11">
        <v>93.64500000000001</v>
      </c>
      <c r="H6" s="11">
        <f t="shared" si="0"/>
        <v>93.79354166666667</v>
      </c>
      <c r="I6" s="233"/>
      <c r="J6" s="40"/>
    </row>
    <row r="7" spans="1:10" ht="12.75" customHeight="1">
      <c r="A7" s="219" t="s">
        <v>18</v>
      </c>
      <c r="B7" s="40">
        <v>54</v>
      </c>
      <c r="C7" s="220" t="s">
        <v>19</v>
      </c>
      <c r="D7" s="11">
        <v>99.08333333333333</v>
      </c>
      <c r="E7" s="11">
        <v>97.735</v>
      </c>
      <c r="F7" s="221"/>
      <c r="H7" s="11">
        <f>(G40+F7+E7+D7)/4</f>
        <v>71.75583333333333</v>
      </c>
      <c r="I7" s="233"/>
      <c r="J7" s="40"/>
    </row>
    <row r="8" spans="1:10" ht="12.75" customHeight="1">
      <c r="A8" s="219" t="s">
        <v>20</v>
      </c>
      <c r="B8" s="40">
        <v>55</v>
      </c>
      <c r="C8" s="220" t="s">
        <v>21</v>
      </c>
      <c r="D8" s="11">
        <v>99.075</v>
      </c>
      <c r="E8" s="11">
        <v>99.24</v>
      </c>
      <c r="F8" s="11">
        <v>94.413</v>
      </c>
      <c r="G8" s="11">
        <v>96.12</v>
      </c>
      <c r="H8" s="11">
        <f t="shared" si="0"/>
        <v>97.212</v>
      </c>
      <c r="I8" s="233">
        <v>2</v>
      </c>
      <c r="J8" s="40"/>
    </row>
    <row r="9" spans="1:10" ht="12.75" customHeight="1">
      <c r="A9" s="222" t="s">
        <v>22</v>
      </c>
      <c r="B9" s="44">
        <v>54</v>
      </c>
      <c r="C9" s="223" t="s">
        <v>23</v>
      </c>
      <c r="D9" s="21">
        <v>99.45833333333333</v>
      </c>
      <c r="E9" s="21">
        <v>99.9</v>
      </c>
      <c r="F9" s="21">
        <v>96.0625</v>
      </c>
      <c r="G9" s="21">
        <v>97.64375</v>
      </c>
      <c r="H9" s="21">
        <f t="shared" si="0"/>
        <v>98.26614583333334</v>
      </c>
      <c r="I9" s="234">
        <v>1</v>
      </c>
      <c r="J9" s="44"/>
    </row>
    <row r="10" spans="1:10" ht="12.75" customHeight="1">
      <c r="A10" s="224" t="s">
        <v>24</v>
      </c>
      <c r="B10" s="47">
        <v>56</v>
      </c>
      <c r="C10" s="225" t="s">
        <v>25</v>
      </c>
      <c r="D10" s="17">
        <v>99.09166666666667</v>
      </c>
      <c r="E10" s="17">
        <v>99.9</v>
      </c>
      <c r="F10" s="17">
        <v>94.9875</v>
      </c>
      <c r="G10" s="17">
        <v>95.69</v>
      </c>
      <c r="H10" s="17">
        <f t="shared" si="0"/>
        <v>97.41729166666667</v>
      </c>
      <c r="I10" s="235">
        <v>1</v>
      </c>
      <c r="J10" s="47"/>
    </row>
    <row r="11" spans="1:10" ht="12.75" customHeight="1">
      <c r="A11" s="219" t="s">
        <v>26</v>
      </c>
      <c r="B11" s="40">
        <v>55</v>
      </c>
      <c r="C11" s="25" t="s">
        <v>27</v>
      </c>
      <c r="D11" s="11">
        <v>99.025</v>
      </c>
      <c r="E11" s="11">
        <v>96.6</v>
      </c>
      <c r="F11" s="11">
        <v>89.761</v>
      </c>
      <c r="G11" s="11">
        <v>91.94874999999999</v>
      </c>
      <c r="H11" s="11">
        <f t="shared" si="0"/>
        <v>94.3336875</v>
      </c>
      <c r="I11" s="233"/>
      <c r="J11" s="40"/>
    </row>
    <row r="12" spans="1:10" ht="12.75" customHeight="1">
      <c r="A12" s="219" t="s">
        <v>28</v>
      </c>
      <c r="B12" s="40">
        <v>56</v>
      </c>
      <c r="C12" s="25" t="s">
        <v>29</v>
      </c>
      <c r="D12" s="11">
        <v>98.21933333333334</v>
      </c>
      <c r="E12" s="11">
        <v>94.333</v>
      </c>
      <c r="F12" s="11">
        <v>91.96600000000001</v>
      </c>
      <c r="G12" s="11">
        <v>92.8085</v>
      </c>
      <c r="H12" s="11">
        <f t="shared" si="0"/>
        <v>94.33170833333332</v>
      </c>
      <c r="I12" s="233"/>
      <c r="J12" s="40"/>
    </row>
    <row r="13" spans="1:10" ht="12.75" customHeight="1">
      <c r="A13" s="219" t="s">
        <v>30</v>
      </c>
      <c r="B13" s="40">
        <v>56</v>
      </c>
      <c r="C13" s="25" t="s">
        <v>31</v>
      </c>
      <c r="D13" s="11">
        <v>98.35</v>
      </c>
      <c r="E13" s="11">
        <v>94.1</v>
      </c>
      <c r="F13" s="11">
        <v>90.015</v>
      </c>
      <c r="G13" s="11">
        <v>96.04375</v>
      </c>
      <c r="H13" s="11">
        <f t="shared" si="0"/>
        <v>94.62718749999999</v>
      </c>
      <c r="I13" s="233"/>
      <c r="J13" s="40"/>
    </row>
    <row r="14" spans="1:10" ht="12.75" customHeight="1">
      <c r="A14" s="219" t="s">
        <v>32</v>
      </c>
      <c r="B14" s="40">
        <v>56</v>
      </c>
      <c r="C14" s="25" t="s">
        <v>33</v>
      </c>
      <c r="D14" s="11">
        <v>99.05833333333334</v>
      </c>
      <c r="E14" s="11">
        <v>99.9</v>
      </c>
      <c r="F14" s="11">
        <v>90.015</v>
      </c>
      <c r="G14" s="11">
        <v>95.28375</v>
      </c>
      <c r="H14" s="11">
        <f t="shared" si="0"/>
        <v>96.06427083333334</v>
      </c>
      <c r="I14" s="233"/>
      <c r="J14" s="40"/>
    </row>
    <row r="15" spans="1:10" ht="12.75" customHeight="1">
      <c r="A15" s="222" t="s">
        <v>34</v>
      </c>
      <c r="B15" s="44">
        <v>56</v>
      </c>
      <c r="C15" s="27" t="s">
        <v>35</v>
      </c>
      <c r="D15" s="21">
        <v>99.24166666666667</v>
      </c>
      <c r="E15" s="21">
        <v>99.9</v>
      </c>
      <c r="F15" s="21">
        <v>91.1175</v>
      </c>
      <c r="G15" s="21">
        <v>96.42875</v>
      </c>
      <c r="H15" s="21">
        <f t="shared" si="0"/>
        <v>96.67197916666666</v>
      </c>
      <c r="I15" s="234">
        <v>2</v>
      </c>
      <c r="J15" s="44"/>
    </row>
    <row r="16" spans="1:10" ht="12.75" customHeight="1">
      <c r="A16" s="224" t="s">
        <v>36</v>
      </c>
      <c r="B16" s="47">
        <v>60</v>
      </c>
      <c r="C16" s="225" t="s">
        <v>37</v>
      </c>
      <c r="D16" s="17">
        <v>98.75</v>
      </c>
      <c r="E16" s="17">
        <v>99.21</v>
      </c>
      <c r="F16" s="17">
        <v>91.4875</v>
      </c>
      <c r="G16" s="17">
        <v>96.13749999999999</v>
      </c>
      <c r="H16" s="17">
        <f t="shared" si="0"/>
        <v>96.39625</v>
      </c>
      <c r="I16" s="235">
        <v>1</v>
      </c>
      <c r="J16" s="47"/>
    </row>
    <row r="17" spans="1:10" ht="12.75" customHeight="1">
      <c r="A17" s="219" t="s">
        <v>38</v>
      </c>
      <c r="B17" s="40">
        <v>60</v>
      </c>
      <c r="C17" s="25" t="s">
        <v>39</v>
      </c>
      <c r="D17" s="11">
        <v>89.75266666666667</v>
      </c>
      <c r="E17" s="11">
        <v>94.22800000000001</v>
      </c>
      <c r="F17" s="11">
        <v>89.08200000000001</v>
      </c>
      <c r="G17" s="11">
        <v>94.84800000000001</v>
      </c>
      <c r="H17" s="11">
        <f t="shared" si="0"/>
        <v>91.97766666666666</v>
      </c>
      <c r="I17" s="233"/>
      <c r="J17" s="40"/>
    </row>
    <row r="18" spans="1:10" ht="12.75" customHeight="1">
      <c r="A18" s="219" t="s">
        <v>40</v>
      </c>
      <c r="B18" s="40">
        <v>61</v>
      </c>
      <c r="C18" s="25" t="s">
        <v>41</v>
      </c>
      <c r="D18" s="11">
        <v>99.69166666666666</v>
      </c>
      <c r="E18" s="11">
        <v>96.14</v>
      </c>
      <c r="F18" s="11">
        <v>93.9325</v>
      </c>
      <c r="G18" s="11">
        <v>94.39</v>
      </c>
      <c r="H18" s="11">
        <f t="shared" si="0"/>
        <v>96.03854166666666</v>
      </c>
      <c r="I18" s="233">
        <v>2</v>
      </c>
      <c r="J18" s="40"/>
    </row>
    <row r="19" spans="1:10" ht="12.75" customHeight="1">
      <c r="A19" s="219" t="s">
        <v>42</v>
      </c>
      <c r="B19" s="40">
        <v>61</v>
      </c>
      <c r="C19" s="25" t="s">
        <v>43</v>
      </c>
      <c r="D19" s="11">
        <v>89.68266666666666</v>
      </c>
      <c r="E19" s="11">
        <v>92.814</v>
      </c>
      <c r="F19" s="11">
        <v>92.1375</v>
      </c>
      <c r="G19" s="11">
        <v>94.197</v>
      </c>
      <c r="H19" s="11">
        <f t="shared" si="0"/>
        <v>92.20779166666667</v>
      </c>
      <c r="I19" s="233"/>
      <c r="J19" s="40"/>
    </row>
    <row r="20" spans="1:10" ht="12.75" customHeight="1">
      <c r="A20" s="222" t="s">
        <v>44</v>
      </c>
      <c r="B20" s="44">
        <v>61</v>
      </c>
      <c r="C20" s="27" t="s">
        <v>45</v>
      </c>
      <c r="D20" s="21">
        <v>94.79233333333333</v>
      </c>
      <c r="E20" s="21">
        <v>96.43299999999999</v>
      </c>
      <c r="F20" s="21">
        <v>90.64500000000001</v>
      </c>
      <c r="G20" s="21">
        <v>94.5325</v>
      </c>
      <c r="H20" s="21">
        <f t="shared" si="0"/>
        <v>94.10070833333333</v>
      </c>
      <c r="I20" s="234"/>
      <c r="J20" s="44"/>
    </row>
    <row r="21" spans="1:10" ht="12.75" customHeight="1">
      <c r="A21" s="224" t="s">
        <v>46</v>
      </c>
      <c r="B21" s="47">
        <v>52</v>
      </c>
      <c r="C21" s="226" t="s">
        <v>47</v>
      </c>
      <c r="D21" s="17">
        <v>96.97666666666666</v>
      </c>
      <c r="E21" s="17">
        <v>97.26</v>
      </c>
      <c r="F21" s="17">
        <v>91.88</v>
      </c>
      <c r="G21" s="17">
        <v>96.6985</v>
      </c>
      <c r="H21" s="17">
        <f t="shared" si="0"/>
        <v>95.70379166666666</v>
      </c>
      <c r="I21" s="235"/>
      <c r="J21" s="47"/>
    </row>
    <row r="22" spans="1:10" ht="12.75" customHeight="1">
      <c r="A22" s="219" t="s">
        <v>48</v>
      </c>
      <c r="B22" s="40">
        <v>53</v>
      </c>
      <c r="C22" s="25" t="s">
        <v>49</v>
      </c>
      <c r="D22" s="11">
        <v>98.76666666666667</v>
      </c>
      <c r="E22" s="11">
        <v>98.12</v>
      </c>
      <c r="F22" s="11">
        <v>92.16999999999999</v>
      </c>
      <c r="G22" s="11">
        <v>93.6215</v>
      </c>
      <c r="H22" s="11">
        <f t="shared" si="0"/>
        <v>95.66954166666666</v>
      </c>
      <c r="I22" s="233"/>
      <c r="J22" s="40"/>
    </row>
    <row r="23" spans="1:10" ht="12.75" customHeight="1">
      <c r="A23" s="219" t="s">
        <v>50</v>
      </c>
      <c r="B23" s="40">
        <v>53</v>
      </c>
      <c r="C23" s="25" t="s">
        <v>51</v>
      </c>
      <c r="D23" s="11">
        <v>94.17</v>
      </c>
      <c r="E23" s="11">
        <v>95.983</v>
      </c>
      <c r="F23" s="11">
        <v>91.275</v>
      </c>
      <c r="G23" s="11">
        <v>95.37950000000001</v>
      </c>
      <c r="H23" s="11">
        <f t="shared" si="0"/>
        <v>94.20187500000002</v>
      </c>
      <c r="I23" s="233"/>
      <c r="J23" s="40"/>
    </row>
    <row r="24" spans="1:10" ht="12.75" customHeight="1">
      <c r="A24" s="219" t="s">
        <v>52</v>
      </c>
      <c r="B24" s="40">
        <v>52</v>
      </c>
      <c r="C24" s="25" t="s">
        <v>53</v>
      </c>
      <c r="D24" s="11">
        <v>97.64066666666668</v>
      </c>
      <c r="E24" s="11">
        <v>97.134</v>
      </c>
      <c r="F24" s="11">
        <v>93.115</v>
      </c>
      <c r="G24" s="11">
        <v>95.2055</v>
      </c>
      <c r="H24" s="11">
        <f t="shared" si="0"/>
        <v>95.77379166666667</v>
      </c>
      <c r="I24" s="233">
        <v>2</v>
      </c>
      <c r="J24" s="40"/>
    </row>
    <row r="25" spans="1:10" ht="12.75" customHeight="1">
      <c r="A25" s="219" t="s">
        <v>54</v>
      </c>
      <c r="B25" s="40">
        <v>54</v>
      </c>
      <c r="C25" s="25" t="s">
        <v>55</v>
      </c>
      <c r="D25" s="11">
        <v>94.87899999999999</v>
      </c>
      <c r="E25" s="11">
        <v>96.189</v>
      </c>
      <c r="F25" s="11">
        <v>92.85499999999999</v>
      </c>
      <c r="G25" s="11">
        <v>96.0315</v>
      </c>
      <c r="H25" s="11">
        <f t="shared" si="0"/>
        <v>94.98862499999998</v>
      </c>
      <c r="I25" s="233"/>
      <c r="J25" s="40"/>
    </row>
    <row r="26" spans="1:10" ht="12.75" customHeight="1">
      <c r="A26" s="222" t="s">
        <v>56</v>
      </c>
      <c r="B26" s="44">
        <v>51</v>
      </c>
      <c r="C26" s="27" t="s">
        <v>57</v>
      </c>
      <c r="D26" s="21">
        <v>98.842</v>
      </c>
      <c r="E26" s="21">
        <v>99.288</v>
      </c>
      <c r="F26" s="21">
        <v>92.441</v>
      </c>
      <c r="G26" s="21">
        <v>96.1575</v>
      </c>
      <c r="H26" s="21">
        <f t="shared" si="0"/>
        <v>96.682125</v>
      </c>
      <c r="I26" s="234">
        <v>1</v>
      </c>
      <c r="J26" s="44"/>
    </row>
    <row r="27" spans="1:10" ht="12.75" customHeight="1">
      <c r="A27" s="224" t="s">
        <v>58</v>
      </c>
      <c r="B27" s="47">
        <v>56</v>
      </c>
      <c r="C27" s="225" t="s">
        <v>59</v>
      </c>
      <c r="D27" s="17">
        <v>80.84466666666667</v>
      </c>
      <c r="E27" s="17">
        <v>98.114</v>
      </c>
      <c r="F27" s="17">
        <v>91.59</v>
      </c>
      <c r="G27" s="17">
        <v>94.5285</v>
      </c>
      <c r="H27" s="17">
        <f t="shared" si="0"/>
        <v>91.26929166666666</v>
      </c>
      <c r="I27" s="235"/>
      <c r="J27" s="47"/>
    </row>
    <row r="28" spans="1:10" ht="12.75" customHeight="1">
      <c r="A28" s="219" t="s">
        <v>60</v>
      </c>
      <c r="B28" s="40">
        <v>57</v>
      </c>
      <c r="C28" s="25" t="s">
        <v>61</v>
      </c>
      <c r="D28" s="11">
        <v>98.40299999999999</v>
      </c>
      <c r="E28" s="11">
        <v>99.24</v>
      </c>
      <c r="F28" s="11">
        <v>95.665</v>
      </c>
      <c r="G28" s="11">
        <v>95.18799999999999</v>
      </c>
      <c r="H28" s="11">
        <f t="shared" si="0"/>
        <v>97.124</v>
      </c>
      <c r="I28" s="233">
        <v>1</v>
      </c>
      <c r="J28" s="40"/>
    </row>
    <row r="29" spans="1:10" ht="12.75" customHeight="1">
      <c r="A29" s="219" t="s">
        <v>62</v>
      </c>
      <c r="B29" s="40">
        <v>58</v>
      </c>
      <c r="C29" s="25" t="s">
        <v>63</v>
      </c>
      <c r="D29" s="11">
        <v>98.46933333333334</v>
      </c>
      <c r="E29" s="11">
        <v>97.26</v>
      </c>
      <c r="F29" s="11">
        <v>90.435</v>
      </c>
      <c r="G29" s="11">
        <v>94.56299999999999</v>
      </c>
      <c r="H29" s="11">
        <f t="shared" si="0"/>
        <v>95.18183333333333</v>
      </c>
      <c r="I29" s="233"/>
      <c r="J29" s="40"/>
    </row>
    <row r="30" spans="1:10" ht="12.75" customHeight="1">
      <c r="A30" s="219" t="s">
        <v>64</v>
      </c>
      <c r="B30" s="40">
        <v>57</v>
      </c>
      <c r="C30" s="25" t="s">
        <v>65</v>
      </c>
      <c r="D30" s="11">
        <v>96.215</v>
      </c>
      <c r="E30" s="11">
        <v>96.896</v>
      </c>
      <c r="F30" s="11">
        <v>93.22</v>
      </c>
      <c r="G30" s="11">
        <v>96.75049999999999</v>
      </c>
      <c r="H30" s="11">
        <f t="shared" si="0"/>
        <v>95.770375</v>
      </c>
      <c r="I30" s="233"/>
      <c r="J30" s="40"/>
    </row>
    <row r="31" spans="1:10" ht="12.75" customHeight="1">
      <c r="A31" s="219" t="s">
        <v>66</v>
      </c>
      <c r="B31" s="40">
        <v>57</v>
      </c>
      <c r="C31" s="25" t="s">
        <v>67</v>
      </c>
      <c r="D31" s="11">
        <v>99.25833333333333</v>
      </c>
      <c r="E31" s="11">
        <v>96.8</v>
      </c>
      <c r="F31" s="11">
        <v>95.485</v>
      </c>
      <c r="G31" s="11">
        <v>95.42599999999999</v>
      </c>
      <c r="H31" s="11">
        <f t="shared" si="0"/>
        <v>96.74233333333333</v>
      </c>
      <c r="I31" s="233">
        <v>2</v>
      </c>
      <c r="J31" s="40"/>
    </row>
    <row r="32" spans="1:10" ht="12.75" customHeight="1">
      <c r="A32" s="222" t="s">
        <v>68</v>
      </c>
      <c r="B32" s="44">
        <v>58</v>
      </c>
      <c r="C32" s="27" t="s">
        <v>69</v>
      </c>
      <c r="D32" s="21">
        <v>99.15</v>
      </c>
      <c r="E32" s="21">
        <v>97.26</v>
      </c>
      <c r="F32" s="21">
        <v>93.43</v>
      </c>
      <c r="G32" s="21">
        <v>95.7415</v>
      </c>
      <c r="H32" s="21">
        <f t="shared" si="0"/>
        <v>96.395375</v>
      </c>
      <c r="I32" s="234"/>
      <c r="J32" s="44"/>
    </row>
    <row r="33" spans="1:10" ht="12.75" customHeight="1">
      <c r="A33" s="224" t="s">
        <v>70</v>
      </c>
      <c r="B33" s="47">
        <v>60</v>
      </c>
      <c r="C33" s="225" t="s">
        <v>71</v>
      </c>
      <c r="D33" s="227">
        <v>96.12</v>
      </c>
      <c r="E33" s="17">
        <v>100.1</v>
      </c>
      <c r="F33" s="17">
        <v>96.22</v>
      </c>
      <c r="G33" s="17">
        <v>93.885</v>
      </c>
      <c r="H33" s="17">
        <f t="shared" si="0"/>
        <v>96.58125000000001</v>
      </c>
      <c r="I33" s="235">
        <v>1</v>
      </c>
      <c r="J33" s="47"/>
    </row>
    <row r="34" spans="1:10" ht="12.75" customHeight="1">
      <c r="A34" s="219" t="s">
        <v>72</v>
      </c>
      <c r="B34" s="40">
        <v>58</v>
      </c>
      <c r="C34" s="25" t="s">
        <v>73</v>
      </c>
      <c r="D34" s="11">
        <v>96.60433333333334</v>
      </c>
      <c r="E34" s="11">
        <v>97.26</v>
      </c>
      <c r="F34" s="11">
        <v>92.115</v>
      </c>
      <c r="G34" s="11">
        <v>92.505</v>
      </c>
      <c r="H34" s="11">
        <f t="shared" si="0"/>
        <v>94.62108333333333</v>
      </c>
      <c r="I34" s="233"/>
      <c r="J34" s="40"/>
    </row>
    <row r="35" spans="1:10" ht="12.75" customHeight="1">
      <c r="A35" s="219" t="s">
        <v>74</v>
      </c>
      <c r="B35" s="40">
        <v>60</v>
      </c>
      <c r="C35" s="25" t="s">
        <v>75</v>
      </c>
      <c r="D35" s="11">
        <v>98.7</v>
      </c>
      <c r="E35" s="11">
        <v>97.92</v>
      </c>
      <c r="F35" s="11">
        <v>95.085</v>
      </c>
      <c r="G35" s="11">
        <v>93.84</v>
      </c>
      <c r="H35" s="11">
        <f t="shared" si="0"/>
        <v>96.38625</v>
      </c>
      <c r="I35" s="233">
        <v>2</v>
      </c>
      <c r="J35" s="40"/>
    </row>
    <row r="36" spans="1:10" ht="12.75" customHeight="1">
      <c r="A36" s="219" t="s">
        <v>76</v>
      </c>
      <c r="B36" s="40">
        <v>60</v>
      </c>
      <c r="C36" s="25" t="s">
        <v>77</v>
      </c>
      <c r="D36" s="11">
        <v>97.77566666666667</v>
      </c>
      <c r="E36" s="11">
        <v>99.24</v>
      </c>
      <c r="F36" s="11">
        <v>92.64</v>
      </c>
      <c r="G36" s="11">
        <v>95.6885</v>
      </c>
      <c r="H36" s="11">
        <f t="shared" si="0"/>
        <v>96.33604166666667</v>
      </c>
      <c r="I36" s="233"/>
      <c r="J36" s="40"/>
    </row>
    <row r="37" spans="1:10" ht="12.75" customHeight="1">
      <c r="A37" s="219" t="s">
        <v>78</v>
      </c>
      <c r="B37" s="40">
        <v>61</v>
      </c>
      <c r="C37" s="25" t="s">
        <v>79</v>
      </c>
      <c r="D37" s="11">
        <v>96.76433333333333</v>
      </c>
      <c r="E37" s="11">
        <v>94.62</v>
      </c>
      <c r="F37" s="11">
        <v>93.59</v>
      </c>
      <c r="G37" s="11">
        <v>94.7175</v>
      </c>
      <c r="H37" s="11">
        <f t="shared" si="0"/>
        <v>94.92295833333333</v>
      </c>
      <c r="I37" s="233"/>
      <c r="J37" s="40"/>
    </row>
    <row r="38" spans="1:10" ht="12.75" customHeight="1">
      <c r="A38" s="219" t="s">
        <v>80</v>
      </c>
      <c r="B38" s="40">
        <v>60</v>
      </c>
      <c r="C38" s="25" t="s">
        <v>81</v>
      </c>
      <c r="D38" s="11">
        <v>98.25</v>
      </c>
      <c r="E38" s="11">
        <v>93.96</v>
      </c>
      <c r="F38" s="11">
        <v>91.485</v>
      </c>
      <c r="G38" s="11">
        <v>95.9725</v>
      </c>
      <c r="H38" s="11">
        <f t="shared" si="0"/>
        <v>94.91687499999999</v>
      </c>
      <c r="I38" s="233"/>
      <c r="J38" s="40"/>
    </row>
    <row r="39" spans="1:10" ht="12.75" customHeight="1">
      <c r="A39" s="222" t="s">
        <v>82</v>
      </c>
      <c r="B39" s="44">
        <v>62</v>
      </c>
      <c r="C39" s="27" t="s">
        <v>83</v>
      </c>
      <c r="D39" s="21">
        <v>93.98266666666666</v>
      </c>
      <c r="E39" s="21">
        <v>98.411</v>
      </c>
      <c r="F39" s="21">
        <v>94.06</v>
      </c>
      <c r="G39" s="21">
        <v>95.065</v>
      </c>
      <c r="H39" s="21">
        <f t="shared" si="0"/>
        <v>95.37966666666667</v>
      </c>
      <c r="I39" s="234"/>
      <c r="J39" s="44"/>
    </row>
    <row r="40" spans="1:10" ht="12.75" customHeight="1">
      <c r="A40" s="47"/>
      <c r="B40" s="47"/>
      <c r="C40" s="224" t="s">
        <v>84</v>
      </c>
      <c r="D40" s="17"/>
      <c r="E40" s="17"/>
      <c r="F40" s="17">
        <v>93.4325</v>
      </c>
      <c r="G40" s="17">
        <v>90.205</v>
      </c>
      <c r="H40" s="17">
        <f>(G40+F40)/2</f>
        <v>91.81875</v>
      </c>
      <c r="I40" s="235"/>
      <c r="J40" s="47"/>
    </row>
    <row r="41" spans="1:10" ht="12.75" customHeight="1">
      <c r="A41" s="219" t="s">
        <v>85</v>
      </c>
      <c r="B41" s="40"/>
      <c r="C41" s="40"/>
      <c r="D41" s="11"/>
      <c r="E41" s="11"/>
      <c r="F41" s="11"/>
      <c r="G41" s="11"/>
      <c r="H41" s="11"/>
      <c r="I41" s="233"/>
      <c r="J41" s="40"/>
    </row>
    <row r="42" spans="1:10" ht="12.75" customHeight="1">
      <c r="A42" s="219" t="s">
        <v>86</v>
      </c>
      <c r="B42" s="228"/>
      <c r="C42" s="229"/>
      <c r="D42" s="229"/>
      <c r="E42" s="229"/>
      <c r="F42" s="229"/>
      <c r="G42" s="229"/>
      <c r="H42" s="229"/>
      <c r="I42" s="236"/>
      <c r="J42" s="237"/>
    </row>
    <row r="43" spans="1:10" ht="13.5">
      <c r="A43" s="31"/>
      <c r="B43" s="31"/>
      <c r="C43" s="31"/>
      <c r="D43" s="50"/>
      <c r="E43" s="50" t="s">
        <v>87</v>
      </c>
      <c r="F43" s="50"/>
      <c r="G43" s="50"/>
      <c r="H43" s="50" t="s">
        <v>88</v>
      </c>
      <c r="I43" s="238"/>
      <c r="J43" s="31"/>
    </row>
  </sheetData>
  <sheetProtection/>
  <mergeCells count="9">
    <mergeCell ref="A1:J1"/>
    <mergeCell ref="D2:G2"/>
    <mergeCell ref="B42:J42"/>
    <mergeCell ref="A2:A3"/>
    <mergeCell ref="B2:B3"/>
    <mergeCell ref="C2:C3"/>
    <mergeCell ref="H2:H3"/>
    <mergeCell ref="I2:I3"/>
    <mergeCell ref="J2:J3"/>
  </mergeCells>
  <printOptions horizontalCentered="1" verticalCentered="1"/>
  <pageMargins left="0.9486111111111111" right="0.7513888888888889" top="0.2125" bottom="0.2125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3"/>
  <sheetViews>
    <sheetView zoomScaleSheetLayoutView="100" workbookViewId="0" topLeftCell="A9">
      <selection activeCell="U52" sqref="U52"/>
    </sheetView>
  </sheetViews>
  <sheetFormatPr defaultColWidth="9.00390625" defaultRowHeight="15"/>
  <cols>
    <col min="1" max="1" width="6.421875" style="0" customWidth="1"/>
    <col min="2" max="2" width="4.421875" style="0" customWidth="1"/>
    <col min="3" max="3" width="6.28125" style="0" customWidth="1"/>
    <col min="4" max="4" width="8.00390625" style="0" customWidth="1"/>
    <col min="5" max="5" width="7.8515625" style="0" customWidth="1"/>
    <col min="6" max="6" width="5.00390625" style="0" customWidth="1"/>
    <col min="7" max="7" width="5.140625" style="0" customWidth="1"/>
    <col min="8" max="8" width="8.140625" style="0" customWidth="1"/>
    <col min="9" max="9" width="8.421875" style="58" customWidth="1"/>
    <col min="10" max="10" width="8.421875" style="0" customWidth="1"/>
    <col min="11" max="11" width="5.421875" style="0" customWidth="1"/>
    <col min="12" max="13" width="7.140625" style="0" customWidth="1"/>
    <col min="14" max="14" width="8.28125" style="0" customWidth="1"/>
    <col min="15" max="15" width="4.8515625" style="0" customWidth="1"/>
    <col min="16" max="16" width="7.00390625" style="0" customWidth="1"/>
    <col min="17" max="17" width="8.28125" style="0" customWidth="1"/>
    <col min="18" max="18" width="5.00390625" style="0" customWidth="1"/>
    <col min="19" max="19" width="4.7109375" style="0" customWidth="1"/>
    <col min="20" max="20" width="5.28125" style="0" customWidth="1"/>
    <col min="21" max="21" width="6.421875" style="0" customWidth="1"/>
    <col min="22" max="22" width="4.8515625" style="0" customWidth="1"/>
  </cols>
  <sheetData>
    <row r="1" spans="1:22" ht="18.75">
      <c r="A1" s="2" t="s">
        <v>89</v>
      </c>
      <c r="B1" s="68"/>
      <c r="C1" s="158"/>
      <c r="D1" s="70"/>
      <c r="E1" s="70"/>
      <c r="F1" s="68"/>
      <c r="G1" s="68"/>
      <c r="H1" s="70"/>
      <c r="I1" s="70"/>
      <c r="J1" s="70"/>
      <c r="K1" s="68"/>
      <c r="L1" s="70"/>
      <c r="M1" s="68"/>
      <c r="N1" s="68"/>
      <c r="O1" s="68"/>
      <c r="P1" s="68"/>
      <c r="Q1" s="70"/>
      <c r="R1" s="68"/>
      <c r="S1" s="68"/>
      <c r="T1" s="68"/>
      <c r="U1" s="68"/>
      <c r="V1" s="68"/>
    </row>
    <row r="2" spans="1:23" ht="13.5">
      <c r="A2" s="81" t="s">
        <v>1</v>
      </c>
      <c r="B2" s="81" t="s">
        <v>2</v>
      </c>
      <c r="C2" s="81" t="s">
        <v>3</v>
      </c>
      <c r="D2" s="83" t="s">
        <v>90</v>
      </c>
      <c r="E2" s="159"/>
      <c r="F2" s="160"/>
      <c r="G2" s="160"/>
      <c r="H2" s="159"/>
      <c r="I2" s="83" t="s">
        <v>91</v>
      </c>
      <c r="J2" s="159"/>
      <c r="K2" s="81" t="s">
        <v>92</v>
      </c>
      <c r="L2" s="159"/>
      <c r="M2" s="81" t="s">
        <v>93</v>
      </c>
      <c r="N2" s="160"/>
      <c r="O2" s="81" t="s">
        <v>94</v>
      </c>
      <c r="P2" s="160"/>
      <c r="Q2" s="133" t="s">
        <v>95</v>
      </c>
      <c r="R2" s="134" t="s">
        <v>96</v>
      </c>
      <c r="S2" s="134" t="s">
        <v>97</v>
      </c>
      <c r="T2" s="134" t="s">
        <v>98</v>
      </c>
      <c r="U2" s="135" t="s">
        <v>99</v>
      </c>
      <c r="V2" s="81" t="s">
        <v>7</v>
      </c>
      <c r="W2" s="204"/>
    </row>
    <row r="3" spans="1:23" s="157" customFormat="1" ht="25.5">
      <c r="A3" s="81"/>
      <c r="B3" s="81"/>
      <c r="C3" s="81"/>
      <c r="D3" s="81" t="s">
        <v>100</v>
      </c>
      <c r="E3" s="81" t="s">
        <v>101</v>
      </c>
      <c r="F3" s="81" t="s">
        <v>102</v>
      </c>
      <c r="G3" s="81" t="s">
        <v>103</v>
      </c>
      <c r="H3" s="83" t="s">
        <v>104</v>
      </c>
      <c r="I3" s="83" t="s">
        <v>100</v>
      </c>
      <c r="J3" s="83" t="s">
        <v>101</v>
      </c>
      <c r="K3" s="81" t="s">
        <v>100</v>
      </c>
      <c r="L3" s="81" t="s">
        <v>101</v>
      </c>
      <c r="M3" s="81" t="s">
        <v>100</v>
      </c>
      <c r="N3" s="81" t="s">
        <v>101</v>
      </c>
      <c r="O3" s="81" t="s">
        <v>105</v>
      </c>
      <c r="P3" s="81" t="s">
        <v>106</v>
      </c>
      <c r="Q3" s="136"/>
      <c r="R3" s="137"/>
      <c r="S3" s="137"/>
      <c r="T3" s="134"/>
      <c r="U3" s="138"/>
      <c r="V3" s="160"/>
      <c r="W3" s="205"/>
    </row>
    <row r="4" spans="1:23" ht="12" customHeight="1">
      <c r="A4" s="161" t="s">
        <v>12</v>
      </c>
      <c r="B4" s="162">
        <v>51</v>
      </c>
      <c r="C4" s="161" t="s">
        <v>107</v>
      </c>
      <c r="D4" s="38">
        <v>95.83333333333333</v>
      </c>
      <c r="E4" s="38">
        <f>D4*0.98</f>
        <v>93.91666666666666</v>
      </c>
      <c r="F4" s="162">
        <v>1.5</v>
      </c>
      <c r="G4" s="195">
        <v>0.5</v>
      </c>
      <c r="H4" s="38">
        <f>G4+F4+E4</f>
        <v>95.91666666666666</v>
      </c>
      <c r="I4" s="38"/>
      <c r="J4" s="38"/>
      <c r="K4" s="162"/>
      <c r="L4" s="38"/>
      <c r="M4" s="162"/>
      <c r="N4" s="162"/>
      <c r="O4" s="162"/>
      <c r="P4" s="162"/>
      <c r="Q4" s="38">
        <f>H4+J4+L4+N4-O4+P4</f>
        <v>95.91666666666666</v>
      </c>
      <c r="R4" s="162">
        <v>1</v>
      </c>
      <c r="S4" s="162">
        <v>20</v>
      </c>
      <c r="T4" s="162">
        <v>50</v>
      </c>
      <c r="U4" s="162">
        <f>B4*5+S4+T4</f>
        <v>325</v>
      </c>
      <c r="V4" s="162"/>
      <c r="W4" s="204"/>
    </row>
    <row r="5" spans="1:23" ht="12" customHeight="1">
      <c r="A5" s="161" t="s">
        <v>14</v>
      </c>
      <c r="B5" s="162">
        <v>49</v>
      </c>
      <c r="C5" s="161" t="s">
        <v>65</v>
      </c>
      <c r="D5" s="38">
        <v>94.83333333333333</v>
      </c>
      <c r="E5" s="38">
        <f aca="true" t="shared" si="0" ref="E5:E11">D5*0.98</f>
        <v>92.93666666666667</v>
      </c>
      <c r="F5" s="162">
        <v>1.5</v>
      </c>
      <c r="G5" s="196">
        <v>0.5</v>
      </c>
      <c r="H5" s="38">
        <f aca="true" t="shared" si="1" ref="H5:H40">G5+F5+E5</f>
        <v>94.93666666666667</v>
      </c>
      <c r="I5" s="38"/>
      <c r="J5" s="38"/>
      <c r="K5" s="162"/>
      <c r="L5" s="38"/>
      <c r="M5" s="162"/>
      <c r="N5" s="162"/>
      <c r="O5" s="162"/>
      <c r="P5" s="162"/>
      <c r="Q5" s="38">
        <f aca="true" t="shared" si="2" ref="Q5:Q40">H5+J5+L5+N5-O5+P5</f>
        <v>94.93666666666667</v>
      </c>
      <c r="R5" s="162"/>
      <c r="S5" s="162"/>
      <c r="T5" s="162">
        <v>50</v>
      </c>
      <c r="U5" s="162">
        <f aca="true" t="shared" si="3" ref="U5:U40">B5*5+S5+T5</f>
        <v>295</v>
      </c>
      <c r="V5" s="162"/>
      <c r="W5" s="204"/>
    </row>
    <row r="6" spans="1:23" ht="12" customHeight="1">
      <c r="A6" s="161" t="s">
        <v>16</v>
      </c>
      <c r="B6" s="162">
        <v>50</v>
      </c>
      <c r="C6" s="161" t="s">
        <v>39</v>
      </c>
      <c r="D6" s="38">
        <v>94.66666666666667</v>
      </c>
      <c r="E6" s="38">
        <f t="shared" si="0"/>
        <v>92.77333333333334</v>
      </c>
      <c r="F6" s="162">
        <v>1.5</v>
      </c>
      <c r="G6" s="196"/>
      <c r="H6" s="38">
        <f t="shared" si="1"/>
        <v>94.27333333333334</v>
      </c>
      <c r="I6" s="38"/>
      <c r="J6" s="38"/>
      <c r="K6" s="162"/>
      <c r="L6" s="38"/>
      <c r="M6" s="162"/>
      <c r="N6" s="162"/>
      <c r="O6" s="162"/>
      <c r="P6" s="162"/>
      <c r="Q6" s="38">
        <f t="shared" si="2"/>
        <v>94.27333333333334</v>
      </c>
      <c r="R6" s="162"/>
      <c r="S6" s="162"/>
      <c r="T6" s="162">
        <v>50</v>
      </c>
      <c r="U6" s="162">
        <f t="shared" si="3"/>
        <v>300</v>
      </c>
      <c r="V6" s="162"/>
      <c r="W6" s="204"/>
    </row>
    <row r="7" spans="1:23" ht="12" customHeight="1">
      <c r="A7" s="161" t="s">
        <v>18</v>
      </c>
      <c r="B7" s="162">
        <v>50</v>
      </c>
      <c r="C7" s="161" t="s">
        <v>108</v>
      </c>
      <c r="D7" s="38">
        <v>94.66666666666667</v>
      </c>
      <c r="E7" s="38">
        <f t="shared" si="0"/>
        <v>92.77333333333334</v>
      </c>
      <c r="F7" s="162">
        <v>1.5</v>
      </c>
      <c r="G7" s="196"/>
      <c r="H7" s="38">
        <f t="shared" si="1"/>
        <v>94.27333333333334</v>
      </c>
      <c r="I7" s="38"/>
      <c r="J7" s="38"/>
      <c r="K7" s="162"/>
      <c r="L7" s="38"/>
      <c r="M7" s="162"/>
      <c r="N7" s="162"/>
      <c r="O7" s="162"/>
      <c r="P7" s="162"/>
      <c r="Q7" s="38">
        <f t="shared" si="2"/>
        <v>94.27333333333334</v>
      </c>
      <c r="R7" s="162"/>
      <c r="S7" s="162"/>
      <c r="T7" s="162">
        <v>50</v>
      </c>
      <c r="U7" s="162">
        <f t="shared" si="3"/>
        <v>300</v>
      </c>
      <c r="V7" s="163"/>
      <c r="W7" s="204"/>
    </row>
    <row r="8" spans="1:23" ht="12" customHeight="1">
      <c r="A8" s="161" t="s">
        <v>20</v>
      </c>
      <c r="B8" s="162">
        <v>51</v>
      </c>
      <c r="C8" s="161" t="s">
        <v>37</v>
      </c>
      <c r="D8" s="38">
        <v>98.16666666666667</v>
      </c>
      <c r="E8" s="38">
        <f t="shared" si="0"/>
        <v>96.20333333333333</v>
      </c>
      <c r="F8" s="162">
        <v>1.5</v>
      </c>
      <c r="G8" s="196">
        <v>1</v>
      </c>
      <c r="H8" s="38">
        <f t="shared" si="1"/>
        <v>98.70333333333333</v>
      </c>
      <c r="I8" s="38"/>
      <c r="J8" s="38"/>
      <c r="K8" s="162"/>
      <c r="L8" s="38"/>
      <c r="M8" s="162"/>
      <c r="N8" s="162"/>
      <c r="O8" s="162"/>
      <c r="P8" s="162"/>
      <c r="Q8" s="38">
        <f t="shared" si="2"/>
        <v>98.70333333333333</v>
      </c>
      <c r="R8" s="162">
        <v>1</v>
      </c>
      <c r="S8" s="162">
        <v>20</v>
      </c>
      <c r="T8" s="162">
        <v>50</v>
      </c>
      <c r="U8" s="162">
        <f t="shared" si="3"/>
        <v>325</v>
      </c>
      <c r="V8" s="162"/>
      <c r="W8" s="204"/>
    </row>
    <row r="9" spans="1:23" ht="12" customHeight="1">
      <c r="A9" s="161" t="s">
        <v>22</v>
      </c>
      <c r="B9" s="162">
        <v>52</v>
      </c>
      <c r="C9" s="161" t="s">
        <v>109</v>
      </c>
      <c r="D9" s="38">
        <v>95.5</v>
      </c>
      <c r="E9" s="38">
        <f t="shared" si="0"/>
        <v>93.59</v>
      </c>
      <c r="F9" s="162">
        <v>1.5</v>
      </c>
      <c r="G9" s="196"/>
      <c r="H9" s="38">
        <f t="shared" si="1"/>
        <v>95.09</v>
      </c>
      <c r="I9" s="38"/>
      <c r="J9" s="38"/>
      <c r="K9" s="162"/>
      <c r="L9" s="38"/>
      <c r="M9" s="162"/>
      <c r="N9" s="162"/>
      <c r="O9" s="162"/>
      <c r="P9" s="162"/>
      <c r="Q9" s="38">
        <f t="shared" si="2"/>
        <v>95.09</v>
      </c>
      <c r="R9" s="162"/>
      <c r="S9" s="162"/>
      <c r="T9" s="162">
        <v>50</v>
      </c>
      <c r="U9" s="162">
        <f t="shared" si="3"/>
        <v>310</v>
      </c>
      <c r="V9" s="162"/>
      <c r="W9" s="204"/>
    </row>
    <row r="10" spans="1:23" ht="12" customHeight="1">
      <c r="A10" s="161" t="s">
        <v>110</v>
      </c>
      <c r="B10" s="162">
        <v>51</v>
      </c>
      <c r="C10" s="161" t="s">
        <v>111</v>
      </c>
      <c r="D10" s="38">
        <v>95.66666666666667</v>
      </c>
      <c r="E10" s="38">
        <f t="shared" si="0"/>
        <v>93.75333333333333</v>
      </c>
      <c r="F10" s="162">
        <v>1.5</v>
      </c>
      <c r="G10" s="196"/>
      <c r="H10" s="38">
        <f t="shared" si="1"/>
        <v>95.25333333333333</v>
      </c>
      <c r="I10" s="38"/>
      <c r="J10" s="38"/>
      <c r="K10" s="162"/>
      <c r="L10" s="38"/>
      <c r="M10" s="162"/>
      <c r="N10" s="162"/>
      <c r="O10" s="162"/>
      <c r="P10" s="162"/>
      <c r="Q10" s="38">
        <f t="shared" si="2"/>
        <v>95.25333333333333</v>
      </c>
      <c r="R10" s="162"/>
      <c r="S10" s="162"/>
      <c r="T10" s="162">
        <v>50</v>
      </c>
      <c r="U10" s="162">
        <f t="shared" si="3"/>
        <v>305</v>
      </c>
      <c r="V10" s="162"/>
      <c r="W10" s="204"/>
    </row>
    <row r="11" spans="1:23" ht="12" customHeight="1">
      <c r="A11" s="161" t="s">
        <v>112</v>
      </c>
      <c r="B11" s="40">
        <v>51</v>
      </c>
      <c r="C11" s="161" t="s">
        <v>113</v>
      </c>
      <c r="D11" s="38">
        <v>95.5</v>
      </c>
      <c r="E11" s="38">
        <f t="shared" si="0"/>
        <v>93.59</v>
      </c>
      <c r="F11" s="162">
        <v>1.5</v>
      </c>
      <c r="G11" s="196"/>
      <c r="H11" s="38">
        <f t="shared" si="1"/>
        <v>95.09</v>
      </c>
      <c r="I11" s="38"/>
      <c r="J11" s="38"/>
      <c r="K11" s="162"/>
      <c r="L11" s="38"/>
      <c r="M11" s="162"/>
      <c r="N11" s="162"/>
      <c r="O11" s="162"/>
      <c r="P11" s="162"/>
      <c r="Q11" s="38">
        <f t="shared" si="2"/>
        <v>95.09</v>
      </c>
      <c r="R11" s="162"/>
      <c r="S11" s="162"/>
      <c r="T11" s="162">
        <v>50</v>
      </c>
      <c r="U11" s="162">
        <f t="shared" si="3"/>
        <v>305</v>
      </c>
      <c r="V11" s="162"/>
      <c r="W11" s="204"/>
    </row>
    <row r="12" spans="1:23" ht="12" customHeight="1">
      <c r="A12" s="161" t="s">
        <v>24</v>
      </c>
      <c r="B12" s="162">
        <v>54</v>
      </c>
      <c r="C12" s="161" t="s">
        <v>13</v>
      </c>
      <c r="D12" s="38">
        <v>94.83333333333333</v>
      </c>
      <c r="E12" s="38">
        <f>D12*0.78</f>
        <v>73.97</v>
      </c>
      <c r="F12" s="162">
        <v>1.5</v>
      </c>
      <c r="G12" s="196"/>
      <c r="H12" s="38">
        <f t="shared" si="1"/>
        <v>75.47</v>
      </c>
      <c r="I12" s="38">
        <v>98.18</v>
      </c>
      <c r="J12" s="38">
        <f aca="true" t="shared" si="4" ref="J5:J40">I12*0.1</f>
        <v>9.818000000000001</v>
      </c>
      <c r="K12" s="162"/>
      <c r="L12" s="38"/>
      <c r="M12" s="200">
        <v>9.03</v>
      </c>
      <c r="N12" s="162">
        <f>M12*1</f>
        <v>9.03</v>
      </c>
      <c r="O12" s="162"/>
      <c r="P12" s="162"/>
      <c r="Q12" s="38">
        <f t="shared" si="2"/>
        <v>94.318</v>
      </c>
      <c r="R12" s="162"/>
      <c r="S12" s="162"/>
      <c r="T12" s="162">
        <v>50</v>
      </c>
      <c r="U12" s="162">
        <f t="shared" si="3"/>
        <v>320</v>
      </c>
      <c r="V12" s="162"/>
      <c r="W12" s="204"/>
    </row>
    <row r="13" spans="1:23" ht="12" customHeight="1">
      <c r="A13" s="161" t="s">
        <v>26</v>
      </c>
      <c r="B13" s="162">
        <v>56</v>
      </c>
      <c r="C13" s="161" t="s">
        <v>15</v>
      </c>
      <c r="D13" s="38">
        <v>94.66666666666667</v>
      </c>
      <c r="E13" s="38">
        <f aca="true" t="shared" si="5" ref="E13:E40">D13*0.78</f>
        <v>73.84</v>
      </c>
      <c r="F13" s="162">
        <v>1.5</v>
      </c>
      <c r="G13" s="196"/>
      <c r="H13" s="38">
        <f t="shared" si="1"/>
        <v>75.34</v>
      </c>
      <c r="I13" s="38">
        <v>100</v>
      </c>
      <c r="J13" s="38">
        <f t="shared" si="4"/>
        <v>10</v>
      </c>
      <c r="K13" s="162"/>
      <c r="L13" s="38"/>
      <c r="M13" s="200">
        <v>9.47</v>
      </c>
      <c r="N13" s="162">
        <f aca="true" t="shared" si="6" ref="N13:N40">M13*1</f>
        <v>9.47</v>
      </c>
      <c r="O13" s="162"/>
      <c r="P13" s="162"/>
      <c r="Q13" s="38">
        <f t="shared" si="2"/>
        <v>94.81</v>
      </c>
      <c r="R13" s="162">
        <v>1</v>
      </c>
      <c r="S13" s="162">
        <v>20</v>
      </c>
      <c r="T13" s="162">
        <v>50</v>
      </c>
      <c r="U13" s="162">
        <f t="shared" si="3"/>
        <v>350</v>
      </c>
      <c r="V13" s="162"/>
      <c r="W13" s="204"/>
    </row>
    <row r="14" spans="1:23" ht="12" customHeight="1">
      <c r="A14" s="161" t="s">
        <v>28</v>
      </c>
      <c r="B14" s="162">
        <v>54</v>
      </c>
      <c r="C14" s="161" t="s">
        <v>79</v>
      </c>
      <c r="D14" s="38">
        <v>94.66666666666667</v>
      </c>
      <c r="E14" s="38">
        <f t="shared" si="5"/>
        <v>73.84</v>
      </c>
      <c r="F14" s="162">
        <v>1.5</v>
      </c>
      <c r="G14" s="196">
        <v>1</v>
      </c>
      <c r="H14" s="38">
        <f t="shared" si="1"/>
        <v>76.34</v>
      </c>
      <c r="I14" s="38">
        <v>98.11</v>
      </c>
      <c r="J14" s="38">
        <f t="shared" si="4"/>
        <v>9.811</v>
      </c>
      <c r="K14" s="162"/>
      <c r="L14" s="38"/>
      <c r="M14" s="200">
        <v>8.37</v>
      </c>
      <c r="N14" s="162">
        <f t="shared" si="6"/>
        <v>8.37</v>
      </c>
      <c r="O14" s="162"/>
      <c r="P14" s="162"/>
      <c r="Q14" s="38">
        <f t="shared" si="2"/>
        <v>94.52100000000002</v>
      </c>
      <c r="R14" s="162"/>
      <c r="S14" s="162"/>
      <c r="T14" s="162">
        <v>50</v>
      </c>
      <c r="U14" s="162">
        <f t="shared" si="3"/>
        <v>320</v>
      </c>
      <c r="V14" s="162"/>
      <c r="W14" s="204"/>
    </row>
    <row r="15" spans="1:23" ht="12" customHeight="1">
      <c r="A15" s="161" t="s">
        <v>30</v>
      </c>
      <c r="B15" s="162">
        <v>54</v>
      </c>
      <c r="C15" s="161" t="s">
        <v>19</v>
      </c>
      <c r="D15" s="38">
        <v>93.66666666666667</v>
      </c>
      <c r="E15" s="38">
        <f t="shared" si="5"/>
        <v>73.06</v>
      </c>
      <c r="F15" s="162">
        <v>1.5</v>
      </c>
      <c r="G15" s="196">
        <v>0.5</v>
      </c>
      <c r="H15" s="38">
        <f t="shared" si="1"/>
        <v>75.06</v>
      </c>
      <c r="I15" s="38">
        <v>100</v>
      </c>
      <c r="J15" s="38">
        <f t="shared" si="4"/>
        <v>10</v>
      </c>
      <c r="K15" s="162"/>
      <c r="L15" s="38"/>
      <c r="M15" s="200">
        <v>8.16</v>
      </c>
      <c r="N15" s="162">
        <f t="shared" si="6"/>
        <v>8.16</v>
      </c>
      <c r="O15" s="162"/>
      <c r="P15" s="162"/>
      <c r="Q15" s="38">
        <f t="shared" si="2"/>
        <v>93.22</v>
      </c>
      <c r="R15" s="162"/>
      <c r="S15" s="162"/>
      <c r="T15" s="162">
        <v>50</v>
      </c>
      <c r="U15" s="162">
        <f t="shared" si="3"/>
        <v>320</v>
      </c>
      <c r="V15" s="162"/>
      <c r="W15" s="204"/>
    </row>
    <row r="16" spans="1:23" ht="12" customHeight="1">
      <c r="A16" s="161" t="s">
        <v>32</v>
      </c>
      <c r="B16" s="162">
        <v>54</v>
      </c>
      <c r="C16" s="161" t="s">
        <v>21</v>
      </c>
      <c r="D16" s="38">
        <v>93.83333333333333</v>
      </c>
      <c r="E16" s="38">
        <f t="shared" si="5"/>
        <v>73.19</v>
      </c>
      <c r="F16" s="162">
        <v>1.5</v>
      </c>
      <c r="G16" s="196"/>
      <c r="H16" s="38">
        <f t="shared" si="1"/>
        <v>74.69</v>
      </c>
      <c r="I16" s="38">
        <v>100</v>
      </c>
      <c r="J16" s="38">
        <f t="shared" si="4"/>
        <v>10</v>
      </c>
      <c r="K16" s="162"/>
      <c r="L16" s="38"/>
      <c r="M16" s="200">
        <v>9.16</v>
      </c>
      <c r="N16" s="162">
        <f t="shared" si="6"/>
        <v>9.16</v>
      </c>
      <c r="O16" s="162"/>
      <c r="P16" s="162"/>
      <c r="Q16" s="38">
        <f t="shared" si="2"/>
        <v>93.85</v>
      </c>
      <c r="R16" s="162"/>
      <c r="S16" s="162"/>
      <c r="T16" s="162">
        <v>50</v>
      </c>
      <c r="U16" s="162">
        <f t="shared" si="3"/>
        <v>320</v>
      </c>
      <c r="V16" s="162"/>
      <c r="W16" s="204"/>
    </row>
    <row r="17" spans="1:23" ht="12" customHeight="1">
      <c r="A17" s="161" t="s">
        <v>34</v>
      </c>
      <c r="B17" s="162">
        <v>54</v>
      </c>
      <c r="C17" s="161" t="s">
        <v>23</v>
      </c>
      <c r="D17" s="38">
        <v>96.66666666666667</v>
      </c>
      <c r="E17" s="38">
        <f t="shared" si="5"/>
        <v>75.4</v>
      </c>
      <c r="F17" s="162">
        <v>1.5</v>
      </c>
      <c r="G17" s="196">
        <v>0.5</v>
      </c>
      <c r="H17" s="38">
        <f t="shared" si="1"/>
        <v>77.4</v>
      </c>
      <c r="I17" s="38">
        <v>100</v>
      </c>
      <c r="J17" s="38">
        <f t="shared" si="4"/>
        <v>10</v>
      </c>
      <c r="K17" s="162"/>
      <c r="L17" s="38"/>
      <c r="M17" s="200">
        <v>8.7</v>
      </c>
      <c r="N17" s="162">
        <f t="shared" si="6"/>
        <v>8.7</v>
      </c>
      <c r="O17" s="162"/>
      <c r="P17" s="162"/>
      <c r="Q17" s="38">
        <f t="shared" si="2"/>
        <v>96.10000000000001</v>
      </c>
      <c r="R17" s="162">
        <v>1</v>
      </c>
      <c r="S17" s="162">
        <v>20</v>
      </c>
      <c r="T17" s="162">
        <v>50</v>
      </c>
      <c r="U17" s="162">
        <f t="shared" si="3"/>
        <v>340</v>
      </c>
      <c r="V17" s="162"/>
      <c r="W17" s="204"/>
    </row>
    <row r="18" spans="1:23" ht="12" customHeight="1">
      <c r="A18" s="161" t="s">
        <v>36</v>
      </c>
      <c r="B18" s="162">
        <v>58</v>
      </c>
      <c r="C18" s="161" t="s">
        <v>25</v>
      </c>
      <c r="D18" s="38">
        <v>96.16666666666667</v>
      </c>
      <c r="E18" s="38">
        <f t="shared" si="5"/>
        <v>75.01</v>
      </c>
      <c r="F18" s="162">
        <v>1.5</v>
      </c>
      <c r="G18" s="196"/>
      <c r="H18" s="38">
        <f t="shared" si="1"/>
        <v>76.51</v>
      </c>
      <c r="I18" s="38">
        <v>100</v>
      </c>
      <c r="J18" s="38">
        <f t="shared" si="4"/>
        <v>10</v>
      </c>
      <c r="K18" s="162"/>
      <c r="L18" s="38"/>
      <c r="M18" s="200">
        <v>9.5</v>
      </c>
      <c r="N18" s="162">
        <f t="shared" si="6"/>
        <v>9.5</v>
      </c>
      <c r="O18" s="162"/>
      <c r="P18" s="162"/>
      <c r="Q18" s="38">
        <f t="shared" si="2"/>
        <v>96.01</v>
      </c>
      <c r="R18" s="162">
        <v>1</v>
      </c>
      <c r="S18" s="162">
        <v>20</v>
      </c>
      <c r="T18" s="162">
        <v>50</v>
      </c>
      <c r="U18" s="162">
        <f t="shared" si="3"/>
        <v>360</v>
      </c>
      <c r="V18" s="162"/>
      <c r="W18" s="204"/>
    </row>
    <row r="19" spans="1:23" ht="12" customHeight="1">
      <c r="A19" s="161" t="s">
        <v>38</v>
      </c>
      <c r="B19" s="162">
        <v>54</v>
      </c>
      <c r="C19" s="161" t="s">
        <v>81</v>
      </c>
      <c r="D19" s="38">
        <v>98.03333333333335</v>
      </c>
      <c r="E19" s="38">
        <f t="shared" si="5"/>
        <v>76.46600000000001</v>
      </c>
      <c r="F19" s="162">
        <v>1.5</v>
      </c>
      <c r="G19" s="196">
        <v>1</v>
      </c>
      <c r="H19" s="38">
        <f t="shared" si="1"/>
        <v>78.96600000000001</v>
      </c>
      <c r="I19" s="38">
        <v>100</v>
      </c>
      <c r="J19" s="38">
        <f t="shared" si="4"/>
        <v>10</v>
      </c>
      <c r="K19" s="162"/>
      <c r="L19" s="38"/>
      <c r="M19" s="200">
        <v>9.73</v>
      </c>
      <c r="N19" s="162">
        <f t="shared" si="6"/>
        <v>9.73</v>
      </c>
      <c r="O19" s="162"/>
      <c r="P19" s="162"/>
      <c r="Q19" s="38">
        <f t="shared" si="2"/>
        <v>98.69600000000001</v>
      </c>
      <c r="R19" s="162">
        <v>1</v>
      </c>
      <c r="S19" s="162">
        <v>20</v>
      </c>
      <c r="T19" s="162">
        <v>50</v>
      </c>
      <c r="U19" s="162">
        <f t="shared" si="3"/>
        <v>340</v>
      </c>
      <c r="V19" s="162"/>
      <c r="W19" s="204"/>
    </row>
    <row r="20" spans="1:23" ht="12" customHeight="1">
      <c r="A20" s="161" t="s">
        <v>40</v>
      </c>
      <c r="B20" s="162">
        <v>55</v>
      </c>
      <c r="C20" s="161" t="s">
        <v>29</v>
      </c>
      <c r="D20" s="38">
        <v>95.5</v>
      </c>
      <c r="E20" s="38">
        <f t="shared" si="5"/>
        <v>74.49000000000001</v>
      </c>
      <c r="F20" s="162">
        <v>1.5</v>
      </c>
      <c r="G20" s="196">
        <v>0.5</v>
      </c>
      <c r="H20" s="38">
        <f t="shared" si="1"/>
        <v>76.49000000000001</v>
      </c>
      <c r="I20" s="38">
        <v>83.93</v>
      </c>
      <c r="J20" s="38">
        <f t="shared" si="4"/>
        <v>8.393</v>
      </c>
      <c r="K20" s="162"/>
      <c r="L20" s="38"/>
      <c r="M20" s="200">
        <v>9.8</v>
      </c>
      <c r="N20" s="162">
        <f t="shared" si="6"/>
        <v>9.8</v>
      </c>
      <c r="O20" s="162"/>
      <c r="P20" s="162"/>
      <c r="Q20" s="38">
        <f t="shared" si="2"/>
        <v>94.683</v>
      </c>
      <c r="R20" s="162"/>
      <c r="S20" s="162"/>
      <c r="T20" s="162">
        <v>50</v>
      </c>
      <c r="U20" s="162">
        <f t="shared" si="3"/>
        <v>325</v>
      </c>
      <c r="V20" s="162"/>
      <c r="W20" s="204"/>
    </row>
    <row r="21" spans="1:23" ht="12" customHeight="1">
      <c r="A21" s="161" t="s">
        <v>42</v>
      </c>
      <c r="B21" s="162">
        <v>55</v>
      </c>
      <c r="C21" s="161" t="s">
        <v>49</v>
      </c>
      <c r="D21" s="38">
        <v>95.33333333333333</v>
      </c>
      <c r="E21" s="38">
        <f t="shared" si="5"/>
        <v>74.36</v>
      </c>
      <c r="F21" s="162">
        <v>1.5</v>
      </c>
      <c r="G21" s="196">
        <v>0.5</v>
      </c>
      <c r="H21" s="38">
        <f t="shared" si="1"/>
        <v>76.36</v>
      </c>
      <c r="I21" s="38">
        <v>100</v>
      </c>
      <c r="J21" s="38">
        <f t="shared" si="4"/>
        <v>10</v>
      </c>
      <c r="K21" s="162"/>
      <c r="L21" s="38"/>
      <c r="M21" s="200">
        <v>9.48</v>
      </c>
      <c r="N21" s="162">
        <f t="shared" si="6"/>
        <v>9.48</v>
      </c>
      <c r="O21" s="162"/>
      <c r="P21" s="162"/>
      <c r="Q21" s="38">
        <f t="shared" si="2"/>
        <v>95.84</v>
      </c>
      <c r="R21" s="162"/>
      <c r="S21" s="162"/>
      <c r="T21" s="162">
        <v>50</v>
      </c>
      <c r="U21" s="162">
        <f t="shared" si="3"/>
        <v>325</v>
      </c>
      <c r="V21" s="162"/>
      <c r="W21" s="204"/>
    </row>
    <row r="22" spans="1:23" ht="12" customHeight="1">
      <c r="A22" s="161" t="s">
        <v>44</v>
      </c>
      <c r="B22" s="162">
        <v>56</v>
      </c>
      <c r="C22" s="161" t="s">
        <v>33</v>
      </c>
      <c r="D22" s="38">
        <v>95.43333333333334</v>
      </c>
      <c r="E22" s="38">
        <f t="shared" si="5"/>
        <v>74.438</v>
      </c>
      <c r="F22" s="162">
        <v>1.5</v>
      </c>
      <c r="G22" s="196"/>
      <c r="H22" s="38">
        <f t="shared" si="1"/>
        <v>75.938</v>
      </c>
      <c r="I22" s="38">
        <v>100</v>
      </c>
      <c r="J22" s="38">
        <f t="shared" si="4"/>
        <v>10</v>
      </c>
      <c r="K22" s="162"/>
      <c r="L22" s="38"/>
      <c r="M22" s="200">
        <v>9.58</v>
      </c>
      <c r="N22" s="162">
        <f t="shared" si="6"/>
        <v>9.58</v>
      </c>
      <c r="O22" s="162"/>
      <c r="P22" s="162"/>
      <c r="Q22" s="38">
        <f t="shared" si="2"/>
        <v>95.518</v>
      </c>
      <c r="R22" s="162"/>
      <c r="S22" s="162"/>
      <c r="T22" s="162">
        <v>50</v>
      </c>
      <c r="U22" s="162">
        <f t="shared" si="3"/>
        <v>330</v>
      </c>
      <c r="V22" s="162"/>
      <c r="W22" s="204"/>
    </row>
    <row r="23" spans="1:23" ht="12" customHeight="1">
      <c r="A23" s="161" t="s">
        <v>114</v>
      </c>
      <c r="B23" s="162">
        <v>56</v>
      </c>
      <c r="C23" s="161" t="s">
        <v>63</v>
      </c>
      <c r="D23" s="38">
        <v>93.96666666666665</v>
      </c>
      <c r="E23" s="38">
        <f t="shared" si="5"/>
        <v>73.294</v>
      </c>
      <c r="F23" s="162">
        <v>1.5</v>
      </c>
      <c r="G23" s="196"/>
      <c r="H23" s="38">
        <f t="shared" si="1"/>
        <v>74.794</v>
      </c>
      <c r="I23" s="38">
        <v>100</v>
      </c>
      <c r="J23" s="38">
        <f t="shared" si="4"/>
        <v>10</v>
      </c>
      <c r="K23" s="162"/>
      <c r="L23" s="38"/>
      <c r="M23" s="200">
        <v>9.37</v>
      </c>
      <c r="N23" s="162">
        <f t="shared" si="6"/>
        <v>9.37</v>
      </c>
      <c r="O23" s="162"/>
      <c r="P23" s="162"/>
      <c r="Q23" s="38">
        <f t="shared" si="2"/>
        <v>94.164</v>
      </c>
      <c r="R23" s="162"/>
      <c r="S23" s="162"/>
      <c r="T23" s="162">
        <v>50</v>
      </c>
      <c r="U23" s="162">
        <f t="shared" si="3"/>
        <v>330</v>
      </c>
      <c r="V23" s="162"/>
      <c r="W23" s="204"/>
    </row>
    <row r="24" spans="1:23" ht="12" customHeight="1">
      <c r="A24" s="161" t="s">
        <v>46</v>
      </c>
      <c r="B24" s="162">
        <v>60</v>
      </c>
      <c r="C24" s="161" t="s">
        <v>75</v>
      </c>
      <c r="D24" s="38">
        <v>95.83333333333333</v>
      </c>
      <c r="E24" s="38">
        <f t="shared" si="5"/>
        <v>74.75</v>
      </c>
      <c r="F24" s="162">
        <v>2</v>
      </c>
      <c r="G24" s="196">
        <v>0.5</v>
      </c>
      <c r="H24" s="38">
        <f t="shared" si="1"/>
        <v>77.25</v>
      </c>
      <c r="I24" s="38">
        <v>100</v>
      </c>
      <c r="J24" s="38">
        <f t="shared" si="4"/>
        <v>10</v>
      </c>
      <c r="K24" s="162"/>
      <c r="L24" s="38"/>
      <c r="M24" s="200">
        <v>9.68</v>
      </c>
      <c r="N24" s="162">
        <f t="shared" si="6"/>
        <v>9.68</v>
      </c>
      <c r="O24" s="162"/>
      <c r="P24" s="162"/>
      <c r="Q24" s="38">
        <f t="shared" si="2"/>
        <v>96.93</v>
      </c>
      <c r="R24" s="162">
        <v>1</v>
      </c>
      <c r="S24" s="162">
        <v>20</v>
      </c>
      <c r="T24" s="162">
        <v>50</v>
      </c>
      <c r="U24" s="162">
        <f t="shared" si="3"/>
        <v>370</v>
      </c>
      <c r="V24" s="162"/>
      <c r="W24" s="204"/>
    </row>
    <row r="25" spans="1:23" ht="12" customHeight="1">
      <c r="A25" s="161" t="s">
        <v>48</v>
      </c>
      <c r="B25" s="162">
        <v>60</v>
      </c>
      <c r="C25" s="161" t="s">
        <v>83</v>
      </c>
      <c r="D25" s="38">
        <v>96.66666666666667</v>
      </c>
      <c r="E25" s="38">
        <f t="shared" si="5"/>
        <v>75.4</v>
      </c>
      <c r="F25" s="162">
        <v>2</v>
      </c>
      <c r="G25" s="196">
        <v>0.5</v>
      </c>
      <c r="H25" s="38">
        <f t="shared" si="1"/>
        <v>77.9</v>
      </c>
      <c r="I25" s="38">
        <v>98.31</v>
      </c>
      <c r="J25" s="38">
        <f t="shared" si="4"/>
        <v>9.831000000000001</v>
      </c>
      <c r="K25" s="162"/>
      <c r="L25" s="38"/>
      <c r="M25" s="200">
        <v>9.62</v>
      </c>
      <c r="N25" s="162">
        <f t="shared" si="6"/>
        <v>9.62</v>
      </c>
      <c r="O25" s="162"/>
      <c r="P25" s="162"/>
      <c r="Q25" s="38">
        <f t="shared" si="2"/>
        <v>97.35100000000001</v>
      </c>
      <c r="R25" s="162">
        <v>1</v>
      </c>
      <c r="S25" s="162">
        <v>20</v>
      </c>
      <c r="T25" s="162">
        <v>50</v>
      </c>
      <c r="U25" s="162">
        <f t="shared" si="3"/>
        <v>370</v>
      </c>
      <c r="V25" s="162"/>
      <c r="W25" s="204"/>
    </row>
    <row r="26" spans="1:23" ht="12" customHeight="1">
      <c r="A26" s="161" t="s">
        <v>50</v>
      </c>
      <c r="B26" s="162">
        <v>60</v>
      </c>
      <c r="C26" s="161" t="s">
        <v>41</v>
      </c>
      <c r="D26" s="38">
        <v>94.16666666666667</v>
      </c>
      <c r="E26" s="38">
        <f t="shared" si="5"/>
        <v>73.45</v>
      </c>
      <c r="F26" s="162">
        <v>1</v>
      </c>
      <c r="G26" s="196">
        <v>0.5</v>
      </c>
      <c r="H26" s="38">
        <f t="shared" si="1"/>
        <v>74.95</v>
      </c>
      <c r="I26" s="38">
        <v>100</v>
      </c>
      <c r="J26" s="38">
        <f t="shared" si="4"/>
        <v>10</v>
      </c>
      <c r="K26" s="162"/>
      <c r="L26" s="38"/>
      <c r="M26" s="200">
        <v>9.55</v>
      </c>
      <c r="N26" s="162">
        <f t="shared" si="6"/>
        <v>9.55</v>
      </c>
      <c r="O26" s="162"/>
      <c r="P26" s="162"/>
      <c r="Q26" s="38">
        <f t="shared" si="2"/>
        <v>94.5</v>
      </c>
      <c r="R26" s="162"/>
      <c r="S26" s="162"/>
      <c r="T26" s="162">
        <v>50</v>
      </c>
      <c r="U26" s="162">
        <f t="shared" si="3"/>
        <v>350</v>
      </c>
      <c r="V26" s="162"/>
      <c r="W26" s="204"/>
    </row>
    <row r="27" spans="1:23" ht="12" customHeight="1">
      <c r="A27" s="161" t="s">
        <v>52</v>
      </c>
      <c r="B27" s="162">
        <v>61</v>
      </c>
      <c r="C27" s="161" t="s">
        <v>43</v>
      </c>
      <c r="D27" s="38">
        <v>95.5</v>
      </c>
      <c r="E27" s="38">
        <f t="shared" si="5"/>
        <v>74.49000000000001</v>
      </c>
      <c r="F27" s="162">
        <v>2</v>
      </c>
      <c r="G27" s="196"/>
      <c r="H27" s="38">
        <f t="shared" si="1"/>
        <v>76.49000000000001</v>
      </c>
      <c r="I27" s="38">
        <v>98.31</v>
      </c>
      <c r="J27" s="38">
        <f t="shared" si="4"/>
        <v>9.831000000000001</v>
      </c>
      <c r="K27" s="162"/>
      <c r="L27" s="38"/>
      <c r="M27" s="201">
        <v>9.37</v>
      </c>
      <c r="N27" s="162">
        <f t="shared" si="6"/>
        <v>9.37</v>
      </c>
      <c r="O27" s="162"/>
      <c r="P27" s="162"/>
      <c r="Q27" s="38">
        <f t="shared" si="2"/>
        <v>95.69100000000002</v>
      </c>
      <c r="R27" s="162"/>
      <c r="S27" s="162"/>
      <c r="T27" s="162">
        <v>50</v>
      </c>
      <c r="U27" s="162">
        <f t="shared" si="3"/>
        <v>355</v>
      </c>
      <c r="V27" s="162"/>
      <c r="W27" s="204"/>
    </row>
    <row r="28" spans="1:23" ht="12" customHeight="1">
      <c r="A28" s="161" t="s">
        <v>54</v>
      </c>
      <c r="B28" s="162">
        <v>62</v>
      </c>
      <c r="C28" s="161" t="s">
        <v>71</v>
      </c>
      <c r="D28" s="38">
        <v>95</v>
      </c>
      <c r="E28" s="38">
        <f t="shared" si="5"/>
        <v>74.10000000000001</v>
      </c>
      <c r="F28" s="162">
        <v>2</v>
      </c>
      <c r="G28" s="196">
        <v>0.5</v>
      </c>
      <c r="H28" s="38">
        <f t="shared" si="1"/>
        <v>76.60000000000001</v>
      </c>
      <c r="I28" s="38">
        <v>98.28</v>
      </c>
      <c r="J28" s="38">
        <f t="shared" si="4"/>
        <v>9.828000000000001</v>
      </c>
      <c r="K28" s="162"/>
      <c r="L28" s="38"/>
      <c r="M28" s="201">
        <v>9.3</v>
      </c>
      <c r="N28" s="162">
        <f t="shared" si="6"/>
        <v>9.3</v>
      </c>
      <c r="O28" s="162"/>
      <c r="P28" s="162"/>
      <c r="Q28" s="38">
        <f t="shared" si="2"/>
        <v>95.72800000000001</v>
      </c>
      <c r="R28" s="162"/>
      <c r="S28" s="162"/>
      <c r="T28" s="162">
        <v>50</v>
      </c>
      <c r="U28" s="162">
        <f t="shared" si="3"/>
        <v>360</v>
      </c>
      <c r="V28" s="162"/>
      <c r="W28" s="204"/>
    </row>
    <row r="29" spans="1:23" ht="12" customHeight="1">
      <c r="A29" s="161" t="s">
        <v>58</v>
      </c>
      <c r="B29" s="162">
        <v>53</v>
      </c>
      <c r="C29" s="161" t="s">
        <v>115</v>
      </c>
      <c r="D29" s="38">
        <v>95.1</v>
      </c>
      <c r="E29" s="38">
        <f>D29*0.68</f>
        <v>64.668</v>
      </c>
      <c r="F29" s="162">
        <v>1</v>
      </c>
      <c r="G29" s="196">
        <v>1</v>
      </c>
      <c r="H29" s="38">
        <f t="shared" si="1"/>
        <v>66.668</v>
      </c>
      <c r="I29" s="38">
        <v>100</v>
      </c>
      <c r="J29" s="38">
        <f t="shared" si="4"/>
        <v>10</v>
      </c>
      <c r="K29" s="162">
        <v>100</v>
      </c>
      <c r="L29" s="38">
        <f>K29*0.1</f>
        <v>10</v>
      </c>
      <c r="M29" s="201">
        <v>9.57</v>
      </c>
      <c r="N29" s="162">
        <f t="shared" si="6"/>
        <v>9.57</v>
      </c>
      <c r="O29" s="162"/>
      <c r="P29" s="162">
        <v>1.5</v>
      </c>
      <c r="Q29" s="38">
        <f t="shared" si="2"/>
        <v>97.738</v>
      </c>
      <c r="R29" s="162"/>
      <c r="S29" s="162"/>
      <c r="T29" s="162">
        <v>50</v>
      </c>
      <c r="U29" s="162">
        <f t="shared" si="3"/>
        <v>315</v>
      </c>
      <c r="V29" s="162"/>
      <c r="W29" s="204"/>
    </row>
    <row r="30" spans="1:23" ht="12" customHeight="1">
      <c r="A30" s="161" t="s">
        <v>60</v>
      </c>
      <c r="B30" s="162">
        <v>53</v>
      </c>
      <c r="C30" s="161" t="s">
        <v>73</v>
      </c>
      <c r="D30" s="38">
        <v>97.5</v>
      </c>
      <c r="E30" s="38">
        <f aca="true" t="shared" si="7" ref="E30:E40">D30*0.68</f>
        <v>66.30000000000001</v>
      </c>
      <c r="F30" s="162">
        <v>2</v>
      </c>
      <c r="G30" s="196">
        <v>0.5</v>
      </c>
      <c r="H30" s="38">
        <f t="shared" si="1"/>
        <v>68.80000000000001</v>
      </c>
      <c r="I30" s="38">
        <v>100</v>
      </c>
      <c r="J30" s="38">
        <f t="shared" si="4"/>
        <v>10</v>
      </c>
      <c r="K30" s="162">
        <v>100</v>
      </c>
      <c r="L30" s="38">
        <f aca="true" t="shared" si="8" ref="L30:L40">K30*0.1</f>
        <v>10</v>
      </c>
      <c r="M30" s="201">
        <v>9.38</v>
      </c>
      <c r="N30" s="162">
        <f t="shared" si="6"/>
        <v>9.38</v>
      </c>
      <c r="O30" s="162"/>
      <c r="P30" s="162">
        <v>2.3</v>
      </c>
      <c r="Q30" s="38">
        <f t="shared" si="2"/>
        <v>100.48</v>
      </c>
      <c r="R30" s="162">
        <v>1</v>
      </c>
      <c r="S30" s="162">
        <v>20</v>
      </c>
      <c r="T30" s="162">
        <v>50</v>
      </c>
      <c r="U30" s="162">
        <f t="shared" si="3"/>
        <v>335</v>
      </c>
      <c r="V30" s="162"/>
      <c r="W30" s="204"/>
    </row>
    <row r="31" spans="1:23" ht="12" customHeight="1">
      <c r="A31" s="161" t="s">
        <v>62</v>
      </c>
      <c r="B31" s="162">
        <v>52</v>
      </c>
      <c r="C31" s="161" t="s">
        <v>51</v>
      </c>
      <c r="D31" s="38">
        <v>95.86666666666667</v>
      </c>
      <c r="E31" s="38">
        <f t="shared" si="7"/>
        <v>65.18933333333334</v>
      </c>
      <c r="F31" s="162">
        <v>2</v>
      </c>
      <c r="G31" s="196"/>
      <c r="H31" s="38">
        <f t="shared" si="1"/>
        <v>67.18933333333334</v>
      </c>
      <c r="I31" s="38">
        <v>100</v>
      </c>
      <c r="J31" s="38">
        <f t="shared" si="4"/>
        <v>10</v>
      </c>
      <c r="K31" s="162">
        <v>100</v>
      </c>
      <c r="L31" s="38">
        <f t="shared" si="8"/>
        <v>10</v>
      </c>
      <c r="M31" s="201">
        <v>9.47</v>
      </c>
      <c r="N31" s="162">
        <f t="shared" si="6"/>
        <v>9.47</v>
      </c>
      <c r="O31" s="162"/>
      <c r="P31" s="162">
        <v>0.8</v>
      </c>
      <c r="Q31" s="38">
        <f t="shared" si="2"/>
        <v>97.45933333333333</v>
      </c>
      <c r="R31" s="162"/>
      <c r="S31" s="162"/>
      <c r="T31" s="162">
        <v>50</v>
      </c>
      <c r="U31" s="162">
        <f t="shared" si="3"/>
        <v>310</v>
      </c>
      <c r="V31" s="162"/>
      <c r="W31" s="204"/>
    </row>
    <row r="32" spans="1:23" ht="12" customHeight="1">
      <c r="A32" s="161" t="s">
        <v>64</v>
      </c>
      <c r="B32" s="162">
        <v>53</v>
      </c>
      <c r="C32" s="161" t="s">
        <v>53</v>
      </c>
      <c r="D32" s="38">
        <v>96.16666666666667</v>
      </c>
      <c r="E32" s="38">
        <f t="shared" si="7"/>
        <v>65.39333333333335</v>
      </c>
      <c r="F32" s="162">
        <v>1</v>
      </c>
      <c r="G32" s="196">
        <v>0.5</v>
      </c>
      <c r="H32" s="38">
        <f t="shared" si="1"/>
        <v>66.89333333333335</v>
      </c>
      <c r="I32" s="38">
        <v>100</v>
      </c>
      <c r="J32" s="38">
        <f t="shared" si="4"/>
        <v>10</v>
      </c>
      <c r="K32" s="162">
        <v>100</v>
      </c>
      <c r="L32" s="38">
        <f t="shared" si="8"/>
        <v>10</v>
      </c>
      <c r="M32" s="201">
        <v>9.5</v>
      </c>
      <c r="N32" s="162">
        <f t="shared" si="6"/>
        <v>9.5</v>
      </c>
      <c r="O32" s="162"/>
      <c r="P32" s="162">
        <v>1.9</v>
      </c>
      <c r="Q32" s="38">
        <f t="shared" si="2"/>
        <v>98.29333333333335</v>
      </c>
      <c r="R32" s="162"/>
      <c r="S32" s="162"/>
      <c r="T32" s="162">
        <v>50</v>
      </c>
      <c r="U32" s="162">
        <f t="shared" si="3"/>
        <v>315</v>
      </c>
      <c r="V32" s="162"/>
      <c r="W32" s="204"/>
    </row>
    <row r="33" spans="1:23" ht="12" customHeight="1">
      <c r="A33" s="161" t="s">
        <v>66</v>
      </c>
      <c r="B33" s="162">
        <v>54</v>
      </c>
      <c r="C33" s="161" t="s">
        <v>55</v>
      </c>
      <c r="D33" s="38">
        <v>96.56666666666666</v>
      </c>
      <c r="E33" s="38">
        <f t="shared" si="7"/>
        <v>65.66533333333334</v>
      </c>
      <c r="F33" s="162">
        <v>2</v>
      </c>
      <c r="G33" s="196"/>
      <c r="H33" s="38">
        <f t="shared" si="1"/>
        <v>67.66533333333334</v>
      </c>
      <c r="I33" s="38">
        <v>100</v>
      </c>
      <c r="J33" s="38">
        <f t="shared" si="4"/>
        <v>10</v>
      </c>
      <c r="K33" s="162">
        <v>100</v>
      </c>
      <c r="L33" s="38">
        <f t="shared" si="8"/>
        <v>10</v>
      </c>
      <c r="M33" s="201">
        <v>9.33</v>
      </c>
      <c r="N33" s="162">
        <f t="shared" si="6"/>
        <v>9.33</v>
      </c>
      <c r="O33" s="162"/>
      <c r="P33" s="162">
        <v>1.4</v>
      </c>
      <c r="Q33" s="38">
        <f t="shared" si="2"/>
        <v>98.39533333333334</v>
      </c>
      <c r="R33" s="162">
        <v>1</v>
      </c>
      <c r="S33" s="162">
        <v>20</v>
      </c>
      <c r="T33" s="162">
        <v>50</v>
      </c>
      <c r="U33" s="162">
        <f t="shared" si="3"/>
        <v>340</v>
      </c>
      <c r="V33" s="162"/>
      <c r="W33" s="204"/>
    </row>
    <row r="34" spans="1:23" ht="12" customHeight="1">
      <c r="A34" s="161" t="s">
        <v>68</v>
      </c>
      <c r="B34" s="162">
        <v>50</v>
      </c>
      <c r="C34" s="161" t="s">
        <v>57</v>
      </c>
      <c r="D34" s="38">
        <v>94.86666666666667</v>
      </c>
      <c r="E34" s="38">
        <f t="shared" si="7"/>
        <v>64.50933333333334</v>
      </c>
      <c r="F34" s="162">
        <v>2</v>
      </c>
      <c r="G34" s="196"/>
      <c r="H34" s="38">
        <f t="shared" si="1"/>
        <v>66.50933333333334</v>
      </c>
      <c r="I34" s="38">
        <v>95.83</v>
      </c>
      <c r="J34" s="38">
        <f t="shared" si="4"/>
        <v>9.583</v>
      </c>
      <c r="K34" s="162">
        <v>100</v>
      </c>
      <c r="L34" s="38">
        <f t="shared" si="8"/>
        <v>10</v>
      </c>
      <c r="M34" s="201">
        <v>9.17</v>
      </c>
      <c r="N34" s="162">
        <f t="shared" si="6"/>
        <v>9.17</v>
      </c>
      <c r="O34" s="162">
        <v>-1</v>
      </c>
      <c r="P34" s="162">
        <v>1.3</v>
      </c>
      <c r="Q34" s="38">
        <f t="shared" si="2"/>
        <v>97.56233333333334</v>
      </c>
      <c r="R34" s="162"/>
      <c r="S34" s="162"/>
      <c r="T34" s="162">
        <v>50</v>
      </c>
      <c r="U34" s="162">
        <f t="shared" si="3"/>
        <v>300</v>
      </c>
      <c r="V34" s="162"/>
      <c r="W34" s="204"/>
    </row>
    <row r="35" spans="1:23" ht="12" customHeight="1">
      <c r="A35" s="161" t="s">
        <v>70</v>
      </c>
      <c r="B35" s="162">
        <v>53</v>
      </c>
      <c r="C35" s="161" t="s">
        <v>59</v>
      </c>
      <c r="D35" s="38">
        <v>95.3</v>
      </c>
      <c r="E35" s="38">
        <f t="shared" si="7"/>
        <v>64.804</v>
      </c>
      <c r="F35" s="162">
        <v>1</v>
      </c>
      <c r="G35" s="196">
        <v>0.5</v>
      </c>
      <c r="H35" s="38">
        <f t="shared" si="1"/>
        <v>66.304</v>
      </c>
      <c r="I35" s="38">
        <v>100</v>
      </c>
      <c r="J35" s="38">
        <f t="shared" si="4"/>
        <v>10</v>
      </c>
      <c r="K35" s="162">
        <v>100</v>
      </c>
      <c r="L35" s="38">
        <f t="shared" si="8"/>
        <v>10</v>
      </c>
      <c r="M35" s="201">
        <v>9.27</v>
      </c>
      <c r="N35" s="162">
        <f t="shared" si="6"/>
        <v>9.27</v>
      </c>
      <c r="O35" s="162"/>
      <c r="P35" s="162">
        <v>1.2</v>
      </c>
      <c r="Q35" s="38">
        <f t="shared" si="2"/>
        <v>96.774</v>
      </c>
      <c r="R35" s="162"/>
      <c r="S35" s="162"/>
      <c r="T35" s="162">
        <v>50</v>
      </c>
      <c r="U35" s="162">
        <f t="shared" si="3"/>
        <v>315</v>
      </c>
      <c r="V35" s="162"/>
      <c r="W35" s="204"/>
    </row>
    <row r="36" spans="1:23" ht="12" customHeight="1">
      <c r="A36" s="161" t="s">
        <v>72</v>
      </c>
      <c r="B36" s="162">
        <v>58</v>
      </c>
      <c r="C36" s="161" t="s">
        <v>61</v>
      </c>
      <c r="D36" s="38">
        <v>95.7</v>
      </c>
      <c r="E36" s="38">
        <f t="shared" si="7"/>
        <v>65.07600000000001</v>
      </c>
      <c r="F36" s="162">
        <v>2</v>
      </c>
      <c r="G36" s="196"/>
      <c r="H36" s="38">
        <f t="shared" si="1"/>
        <v>67.07600000000001</v>
      </c>
      <c r="I36" s="38">
        <v>100</v>
      </c>
      <c r="J36" s="38">
        <f t="shared" si="4"/>
        <v>10</v>
      </c>
      <c r="K36" s="162">
        <v>100</v>
      </c>
      <c r="L36" s="38">
        <f t="shared" si="8"/>
        <v>10</v>
      </c>
      <c r="M36" s="201">
        <v>9.47</v>
      </c>
      <c r="N36" s="162">
        <f t="shared" si="6"/>
        <v>9.47</v>
      </c>
      <c r="O36" s="162"/>
      <c r="P36" s="202">
        <v>2</v>
      </c>
      <c r="Q36" s="38">
        <f t="shared" si="2"/>
        <v>98.546</v>
      </c>
      <c r="R36" s="162"/>
      <c r="S36" s="162"/>
      <c r="T36" s="162">
        <v>50</v>
      </c>
      <c r="U36" s="162">
        <f t="shared" si="3"/>
        <v>340</v>
      </c>
      <c r="V36" s="162"/>
      <c r="W36" s="204"/>
    </row>
    <row r="37" spans="1:23" ht="12" customHeight="1">
      <c r="A37" s="161" t="s">
        <v>74</v>
      </c>
      <c r="B37" s="162">
        <v>57</v>
      </c>
      <c r="C37" s="161" t="s">
        <v>116</v>
      </c>
      <c r="D37" s="38">
        <v>94.5</v>
      </c>
      <c r="E37" s="38">
        <f t="shared" si="7"/>
        <v>64.26</v>
      </c>
      <c r="F37" s="162">
        <v>2</v>
      </c>
      <c r="G37" s="196">
        <v>0.5</v>
      </c>
      <c r="H37" s="38">
        <f t="shared" si="1"/>
        <v>66.76</v>
      </c>
      <c r="I37" s="38">
        <v>100</v>
      </c>
      <c r="J37" s="38">
        <f t="shared" si="4"/>
        <v>10</v>
      </c>
      <c r="K37" s="162">
        <v>100</v>
      </c>
      <c r="L37" s="38">
        <f t="shared" si="8"/>
        <v>10</v>
      </c>
      <c r="M37" s="201">
        <v>9.57</v>
      </c>
      <c r="N37" s="162">
        <f t="shared" si="6"/>
        <v>9.57</v>
      </c>
      <c r="O37" s="162"/>
      <c r="P37" s="162">
        <v>1.8</v>
      </c>
      <c r="Q37" s="38">
        <f t="shared" si="2"/>
        <v>98.13000000000001</v>
      </c>
      <c r="R37" s="162"/>
      <c r="S37" s="162"/>
      <c r="T37" s="162">
        <v>50</v>
      </c>
      <c r="U37" s="162">
        <f t="shared" si="3"/>
        <v>335</v>
      </c>
      <c r="V37" s="162"/>
      <c r="W37" s="204"/>
    </row>
    <row r="38" spans="1:23" ht="12" customHeight="1">
      <c r="A38" s="161" t="s">
        <v>76</v>
      </c>
      <c r="B38" s="162">
        <v>56</v>
      </c>
      <c r="C38" s="161" t="s">
        <v>77</v>
      </c>
      <c r="D38" s="38">
        <v>96</v>
      </c>
      <c r="E38" s="38">
        <f t="shared" si="7"/>
        <v>65.28</v>
      </c>
      <c r="F38" s="162">
        <v>2</v>
      </c>
      <c r="G38" s="196">
        <v>0.5</v>
      </c>
      <c r="H38" s="38">
        <f t="shared" si="1"/>
        <v>67.78</v>
      </c>
      <c r="I38" s="38">
        <v>100</v>
      </c>
      <c r="J38" s="38">
        <f t="shared" si="4"/>
        <v>10</v>
      </c>
      <c r="K38" s="162">
        <v>100</v>
      </c>
      <c r="L38" s="38">
        <f t="shared" si="8"/>
        <v>10</v>
      </c>
      <c r="M38" s="201">
        <v>9.4</v>
      </c>
      <c r="N38" s="162">
        <f t="shared" si="6"/>
        <v>9.4</v>
      </c>
      <c r="O38" s="162"/>
      <c r="P38" s="162">
        <v>2.3</v>
      </c>
      <c r="Q38" s="38">
        <f t="shared" si="2"/>
        <v>99.48</v>
      </c>
      <c r="R38" s="162">
        <v>1</v>
      </c>
      <c r="S38" s="162">
        <v>20</v>
      </c>
      <c r="T38" s="162">
        <v>50</v>
      </c>
      <c r="U38" s="162">
        <f t="shared" si="3"/>
        <v>350</v>
      </c>
      <c r="V38" s="162"/>
      <c r="W38" s="204"/>
    </row>
    <row r="39" spans="1:23" ht="12" customHeight="1">
      <c r="A39" s="161" t="s">
        <v>78</v>
      </c>
      <c r="B39" s="162">
        <v>57</v>
      </c>
      <c r="C39" s="161" t="s">
        <v>67</v>
      </c>
      <c r="D39" s="38">
        <v>94.83333333333333</v>
      </c>
      <c r="E39" s="38">
        <f t="shared" si="7"/>
        <v>64.48666666666666</v>
      </c>
      <c r="F39" s="162">
        <v>2</v>
      </c>
      <c r="G39" s="196">
        <v>0.5</v>
      </c>
      <c r="H39" s="38">
        <f t="shared" si="1"/>
        <v>66.98666666666666</v>
      </c>
      <c r="I39" s="38">
        <v>100</v>
      </c>
      <c r="J39" s="38">
        <f t="shared" si="4"/>
        <v>10</v>
      </c>
      <c r="K39" s="162">
        <v>100</v>
      </c>
      <c r="L39" s="38">
        <f t="shared" si="8"/>
        <v>10</v>
      </c>
      <c r="M39" s="201">
        <v>9.5</v>
      </c>
      <c r="N39" s="162">
        <f t="shared" si="6"/>
        <v>9.5</v>
      </c>
      <c r="O39" s="162"/>
      <c r="P39" s="162">
        <v>3.4</v>
      </c>
      <c r="Q39" s="38">
        <f t="shared" si="2"/>
        <v>99.88666666666667</v>
      </c>
      <c r="R39" s="162">
        <v>1</v>
      </c>
      <c r="S39" s="162">
        <v>20</v>
      </c>
      <c r="T39" s="162">
        <v>50</v>
      </c>
      <c r="U39" s="162">
        <f t="shared" si="3"/>
        <v>355</v>
      </c>
      <c r="V39" s="162"/>
      <c r="W39" s="204"/>
    </row>
    <row r="40" spans="1:23" ht="12" customHeight="1">
      <c r="A40" s="161" t="s">
        <v>80</v>
      </c>
      <c r="B40" s="162">
        <v>57</v>
      </c>
      <c r="C40" s="161" t="s">
        <v>69</v>
      </c>
      <c r="D40" s="38">
        <v>94.66666666666667</v>
      </c>
      <c r="E40" s="38">
        <f t="shared" si="7"/>
        <v>64.37333333333333</v>
      </c>
      <c r="F40" s="162">
        <v>1</v>
      </c>
      <c r="G40" s="196"/>
      <c r="H40" s="38">
        <f t="shared" si="1"/>
        <v>65.37333333333333</v>
      </c>
      <c r="I40" s="38">
        <v>100</v>
      </c>
      <c r="J40" s="38">
        <f t="shared" si="4"/>
        <v>10</v>
      </c>
      <c r="K40" s="162">
        <v>100</v>
      </c>
      <c r="L40" s="38">
        <f t="shared" si="8"/>
        <v>10</v>
      </c>
      <c r="M40" s="201">
        <v>9.43</v>
      </c>
      <c r="N40" s="162">
        <f t="shared" si="6"/>
        <v>9.43</v>
      </c>
      <c r="O40" s="162"/>
      <c r="P40" s="162">
        <v>1.4</v>
      </c>
      <c r="Q40" s="38">
        <f t="shared" si="2"/>
        <v>96.20333333333335</v>
      </c>
      <c r="R40" s="162"/>
      <c r="S40" s="162"/>
      <c r="T40" s="162">
        <v>50</v>
      </c>
      <c r="U40" s="162">
        <f t="shared" si="3"/>
        <v>335</v>
      </c>
      <c r="V40" s="162"/>
      <c r="W40" s="204"/>
    </row>
    <row r="41" spans="1:23" ht="12" customHeight="1">
      <c r="A41" s="161" t="s">
        <v>85</v>
      </c>
      <c r="B41" s="162"/>
      <c r="C41" s="162"/>
      <c r="D41" s="38"/>
      <c r="E41" s="38"/>
      <c r="F41" s="162"/>
      <c r="G41" s="162"/>
      <c r="H41" s="38"/>
      <c r="I41" s="38"/>
      <c r="J41" s="38"/>
      <c r="K41" s="162"/>
      <c r="L41" s="38"/>
      <c r="M41" s="162"/>
      <c r="N41" s="162"/>
      <c r="O41" s="162"/>
      <c r="P41" s="162"/>
      <c r="Q41" s="38"/>
      <c r="R41" s="162"/>
      <c r="S41" s="162">
        <f>SUM(S4:S40)</f>
        <v>240</v>
      </c>
      <c r="T41" s="162">
        <f>SUM(T4:T40)</f>
        <v>1850</v>
      </c>
      <c r="U41" s="162">
        <f>SUM(U4:U40)</f>
        <v>12195</v>
      </c>
      <c r="V41" s="162"/>
      <c r="W41" s="204"/>
    </row>
    <row r="42" spans="1:22" ht="12" customHeight="1">
      <c r="A42" s="161" t="s">
        <v>86</v>
      </c>
      <c r="B42" s="163"/>
      <c r="C42" s="163"/>
      <c r="D42" s="163"/>
      <c r="E42" s="163"/>
      <c r="F42" s="163"/>
      <c r="G42" s="163"/>
      <c r="H42" s="163"/>
      <c r="I42" s="8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</row>
    <row r="43" spans="1:22" ht="12" customHeight="1">
      <c r="A43" s="197"/>
      <c r="B43" s="197"/>
      <c r="C43" s="198"/>
      <c r="D43" s="199"/>
      <c r="E43" s="199"/>
      <c r="F43" s="197"/>
      <c r="G43" s="197"/>
      <c r="H43" s="199"/>
      <c r="I43" s="199"/>
      <c r="J43" s="199"/>
      <c r="K43" s="197"/>
      <c r="L43" s="199"/>
      <c r="M43" s="197"/>
      <c r="N43" s="203" t="s">
        <v>117</v>
      </c>
      <c r="O43" s="197"/>
      <c r="P43" s="197"/>
      <c r="Q43" s="199"/>
      <c r="R43" s="203" t="s">
        <v>118</v>
      </c>
      <c r="S43" s="197" t="s">
        <v>119</v>
      </c>
      <c r="T43" s="197"/>
      <c r="U43" s="197"/>
      <c r="V43" s="197"/>
    </row>
  </sheetData>
  <sheetProtection/>
  <mergeCells count="16">
    <mergeCell ref="A1:V1"/>
    <mergeCell ref="D2:H2"/>
    <mergeCell ref="I2:J2"/>
    <mergeCell ref="K2:L2"/>
    <mergeCell ref="M2:N2"/>
    <mergeCell ref="O2:P2"/>
    <mergeCell ref="B42:V42"/>
    <mergeCell ref="A2:A3"/>
    <mergeCell ref="B2:B3"/>
    <mergeCell ref="C2:C3"/>
    <mergeCell ref="Q2:Q3"/>
    <mergeCell ref="R2:R3"/>
    <mergeCell ref="S2:S3"/>
    <mergeCell ref="T2:T3"/>
    <mergeCell ref="U2:U3"/>
    <mergeCell ref="V2:V3"/>
  </mergeCells>
  <printOptions/>
  <pageMargins left="0.19652777777777777" right="0.19652777777777777" top="0.2125" bottom="0.2125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3"/>
  <sheetViews>
    <sheetView zoomScaleSheetLayoutView="100" workbookViewId="0" topLeftCell="A1">
      <selection activeCell="AA36" sqref="AA36"/>
    </sheetView>
  </sheetViews>
  <sheetFormatPr defaultColWidth="9.00390625" defaultRowHeight="15"/>
  <cols>
    <col min="1" max="1" width="5.421875" style="0" customWidth="1"/>
    <col min="2" max="2" width="4.421875" style="0" customWidth="1"/>
    <col min="3" max="3" width="6.421875" style="0" customWidth="1"/>
    <col min="4" max="4" width="7.00390625" style="0" customWidth="1"/>
    <col min="5" max="5" width="6.7109375" style="0" customWidth="1"/>
    <col min="6" max="6" width="5.28125" style="0" customWidth="1"/>
    <col min="7" max="7" width="4.28125" style="0" customWidth="1"/>
    <col min="8" max="8" width="6.421875" style="0" customWidth="1"/>
    <col min="9" max="9" width="4.57421875" style="0" customWidth="1"/>
    <col min="10" max="10" width="4.421875" style="66" customWidth="1"/>
    <col min="11" max="11" width="6.57421875" style="0" customWidth="1"/>
    <col min="12" max="12" width="6.00390625" style="165" customWidth="1"/>
    <col min="13" max="13" width="8.28125" style="0" customWidth="1"/>
    <col min="14" max="15" width="6.8515625" style="0" customWidth="1"/>
    <col min="16" max="16" width="5.421875" style="0" customWidth="1"/>
    <col min="17" max="17" width="5.8515625" style="0" customWidth="1"/>
    <col min="18" max="18" width="5.421875" style="0" customWidth="1"/>
    <col min="19" max="19" width="6.140625" style="58" customWidth="1"/>
    <col min="20" max="20" width="6.57421875" style="0" customWidth="1"/>
    <col min="21" max="21" width="4.8515625" style="0" customWidth="1"/>
    <col min="22" max="22" width="5.140625" style="0" customWidth="1"/>
    <col min="23" max="23" width="5.00390625" style="0" customWidth="1"/>
    <col min="24" max="24" width="5.8515625" style="0" customWidth="1"/>
    <col min="25" max="25" width="4.57421875" style="0" customWidth="1"/>
  </cols>
  <sheetData>
    <row r="1" spans="1:25" ht="18.75">
      <c r="A1" s="2" t="s">
        <v>120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3.5">
      <c r="A2" s="72" t="s">
        <v>1</v>
      </c>
      <c r="B2" s="72" t="s">
        <v>2</v>
      </c>
      <c r="C2" s="72" t="s">
        <v>3</v>
      </c>
      <c r="D2" s="74" t="s">
        <v>121</v>
      </c>
      <c r="E2" s="152"/>
      <c r="F2" s="152"/>
      <c r="G2" s="152"/>
      <c r="H2" s="114"/>
      <c r="I2" s="111" t="s">
        <v>122</v>
      </c>
      <c r="J2" s="111"/>
      <c r="K2" s="112" t="s">
        <v>123</v>
      </c>
      <c r="L2" s="172"/>
      <c r="M2" s="172"/>
      <c r="N2" s="172"/>
      <c r="O2" s="172"/>
      <c r="P2" s="112" t="s">
        <v>124</v>
      </c>
      <c r="Q2" s="183"/>
      <c r="R2" s="112" t="s">
        <v>125</v>
      </c>
      <c r="S2" s="114"/>
      <c r="T2" s="184" t="s">
        <v>95</v>
      </c>
      <c r="U2" s="185" t="s">
        <v>96</v>
      </c>
      <c r="V2" s="185" t="s">
        <v>97</v>
      </c>
      <c r="W2" s="185" t="s">
        <v>98</v>
      </c>
      <c r="X2" s="186" t="s">
        <v>99</v>
      </c>
      <c r="Y2" s="72" t="s">
        <v>7</v>
      </c>
    </row>
    <row r="3" spans="1:25" ht="31.5" customHeight="1">
      <c r="A3" s="79"/>
      <c r="B3" s="79"/>
      <c r="C3" s="79"/>
      <c r="D3" s="81" t="s">
        <v>100</v>
      </c>
      <c r="E3" s="81" t="s">
        <v>101</v>
      </c>
      <c r="F3" s="81" t="s">
        <v>102</v>
      </c>
      <c r="G3" s="81" t="s">
        <v>103</v>
      </c>
      <c r="H3" s="83" t="s">
        <v>104</v>
      </c>
      <c r="I3" s="115" t="s">
        <v>100</v>
      </c>
      <c r="J3" s="115" t="s">
        <v>101</v>
      </c>
      <c r="K3" s="81" t="s">
        <v>126</v>
      </c>
      <c r="L3" s="83" t="s">
        <v>101</v>
      </c>
      <c r="M3" s="81" t="s">
        <v>127</v>
      </c>
      <c r="N3" s="81" t="s">
        <v>101</v>
      </c>
      <c r="O3" s="81" t="s">
        <v>104</v>
      </c>
      <c r="P3" s="81" t="s">
        <v>100</v>
      </c>
      <c r="Q3" s="81" t="s">
        <v>101</v>
      </c>
      <c r="R3" s="81" t="s">
        <v>100</v>
      </c>
      <c r="S3" s="83" t="s">
        <v>101</v>
      </c>
      <c r="T3" s="187"/>
      <c r="U3" s="188"/>
      <c r="V3" s="188"/>
      <c r="W3" s="188"/>
      <c r="X3" s="189"/>
      <c r="Y3" s="79"/>
    </row>
    <row r="4" spans="1:25" ht="12" customHeight="1">
      <c r="A4" s="161" t="s">
        <v>12</v>
      </c>
      <c r="B4" s="162">
        <v>51</v>
      </c>
      <c r="C4" s="161" t="s">
        <v>107</v>
      </c>
      <c r="D4" s="38">
        <v>94</v>
      </c>
      <c r="E4" s="38">
        <f>D4*0.68</f>
        <v>63.92</v>
      </c>
      <c r="F4" s="85">
        <v>2</v>
      </c>
      <c r="G4" s="86"/>
      <c r="H4" s="38">
        <f>G4+F4+E4</f>
        <v>65.92</v>
      </c>
      <c r="I4" s="173"/>
      <c r="J4" s="173"/>
      <c r="K4" s="162">
        <v>100</v>
      </c>
      <c r="L4" s="174">
        <f>K4*0.05</f>
        <v>5</v>
      </c>
      <c r="M4" s="38">
        <v>100</v>
      </c>
      <c r="N4" s="38">
        <f>M4*0.05</f>
        <v>5</v>
      </c>
      <c r="O4" s="38">
        <f>N4+L4</f>
        <v>10</v>
      </c>
      <c r="P4" s="162">
        <v>8.3</v>
      </c>
      <c r="Q4" s="162">
        <f>P4*1</f>
        <v>8.3</v>
      </c>
      <c r="R4" s="190">
        <v>9.566666666666666</v>
      </c>
      <c r="S4" s="38">
        <f>R4*1</f>
        <v>9.566666666666666</v>
      </c>
      <c r="T4" s="38">
        <f>H4+J4+L4+N4+Q4+S4</f>
        <v>93.78666666666666</v>
      </c>
      <c r="U4" s="162"/>
      <c r="V4" s="162"/>
      <c r="W4" s="162">
        <v>50</v>
      </c>
      <c r="X4" s="162">
        <f>B4*5+W4+V4</f>
        <v>305</v>
      </c>
      <c r="Y4" s="162"/>
    </row>
    <row r="5" spans="1:25" ht="12" customHeight="1">
      <c r="A5" s="161" t="s">
        <v>14</v>
      </c>
      <c r="B5" s="162">
        <v>49</v>
      </c>
      <c r="C5" s="161" t="s">
        <v>65</v>
      </c>
      <c r="D5" s="38">
        <v>93.83333333333333</v>
      </c>
      <c r="E5" s="38">
        <f aca="true" t="shared" si="0" ref="E5:E28">D5*0.68</f>
        <v>63.806666666666665</v>
      </c>
      <c r="F5" s="85">
        <v>2</v>
      </c>
      <c r="G5" s="88">
        <v>0.5</v>
      </c>
      <c r="H5" s="38">
        <f aca="true" t="shared" si="1" ref="H5:H40">G5+F5+E5</f>
        <v>66.30666666666667</v>
      </c>
      <c r="I5" s="173"/>
      <c r="J5" s="173"/>
      <c r="K5" s="162">
        <v>28.58</v>
      </c>
      <c r="L5" s="174">
        <f aca="true" t="shared" si="2" ref="L5:L40">K5*0.05</f>
        <v>1.429</v>
      </c>
      <c r="M5" s="38">
        <v>18.66</v>
      </c>
      <c r="N5" s="38">
        <f aca="true" t="shared" si="3" ref="N5:N40">M5*0.05</f>
        <v>0.933</v>
      </c>
      <c r="O5" s="38">
        <f aca="true" t="shared" si="4" ref="O5:O40">N5+L5</f>
        <v>2.362</v>
      </c>
      <c r="P5" s="162">
        <v>8.3</v>
      </c>
      <c r="Q5" s="162">
        <f aca="true" t="shared" si="5" ref="Q5:Q40">P5*1</f>
        <v>8.3</v>
      </c>
      <c r="R5" s="190">
        <v>9.116666666666665</v>
      </c>
      <c r="S5" s="38">
        <f aca="true" t="shared" si="6" ref="S5:S40">R5*1</f>
        <v>9.116666666666665</v>
      </c>
      <c r="T5" s="38">
        <f aca="true" t="shared" si="7" ref="T5:T40">H5+J5+L5+N5+Q5+S5</f>
        <v>86.08533333333334</v>
      </c>
      <c r="U5" s="162"/>
      <c r="V5" s="162"/>
      <c r="W5" s="162">
        <v>50</v>
      </c>
      <c r="X5" s="162">
        <f aca="true" t="shared" si="8" ref="X5:X40">B5*5+W5+V5</f>
        <v>295</v>
      </c>
      <c r="Y5" s="162"/>
    </row>
    <row r="6" spans="1:25" ht="12" customHeight="1">
      <c r="A6" s="161" t="s">
        <v>16</v>
      </c>
      <c r="B6" s="162">
        <v>50</v>
      </c>
      <c r="C6" s="161" t="s">
        <v>39</v>
      </c>
      <c r="D6" s="38">
        <v>92.66666666666667</v>
      </c>
      <c r="E6" s="38">
        <f t="shared" si="0"/>
        <v>63.01333333333334</v>
      </c>
      <c r="F6" s="85">
        <v>2</v>
      </c>
      <c r="G6" s="88"/>
      <c r="H6" s="38">
        <f t="shared" si="1"/>
        <v>65.01333333333335</v>
      </c>
      <c r="I6" s="173"/>
      <c r="J6" s="173"/>
      <c r="K6" s="162">
        <v>100</v>
      </c>
      <c r="L6" s="174">
        <f t="shared" si="2"/>
        <v>5</v>
      </c>
      <c r="M6" s="38">
        <v>96.08</v>
      </c>
      <c r="N6" s="38">
        <f t="shared" si="3"/>
        <v>4.804</v>
      </c>
      <c r="O6" s="38">
        <f t="shared" si="4"/>
        <v>9.804</v>
      </c>
      <c r="P6" s="162">
        <v>8.3</v>
      </c>
      <c r="Q6" s="162">
        <f t="shared" si="5"/>
        <v>8.3</v>
      </c>
      <c r="R6" s="190">
        <v>8.966666666666667</v>
      </c>
      <c r="S6" s="38">
        <f t="shared" si="6"/>
        <v>8.966666666666667</v>
      </c>
      <c r="T6" s="38">
        <f t="shared" si="7"/>
        <v>92.08400000000002</v>
      </c>
      <c r="U6" s="162"/>
      <c r="V6" s="162"/>
      <c r="W6" s="162">
        <v>50</v>
      </c>
      <c r="X6" s="162">
        <f t="shared" si="8"/>
        <v>300</v>
      </c>
      <c r="Y6" s="162"/>
    </row>
    <row r="7" spans="1:25" ht="12" customHeight="1">
      <c r="A7" s="161" t="s">
        <v>18</v>
      </c>
      <c r="B7" s="162">
        <v>50</v>
      </c>
      <c r="C7" s="161" t="s">
        <v>108</v>
      </c>
      <c r="D7" s="38">
        <v>94.83333333333333</v>
      </c>
      <c r="E7" s="38">
        <f t="shared" si="0"/>
        <v>64.48666666666666</v>
      </c>
      <c r="F7" s="85">
        <v>2</v>
      </c>
      <c r="G7" s="88">
        <v>0.5</v>
      </c>
      <c r="H7" s="38">
        <f t="shared" si="1"/>
        <v>66.98666666666666</v>
      </c>
      <c r="I7" s="173"/>
      <c r="J7" s="173"/>
      <c r="K7" s="162">
        <v>100</v>
      </c>
      <c r="L7" s="174">
        <f t="shared" si="2"/>
        <v>5</v>
      </c>
      <c r="M7" s="38">
        <v>100</v>
      </c>
      <c r="N7" s="38">
        <f t="shared" si="3"/>
        <v>5</v>
      </c>
      <c r="O7" s="38">
        <f t="shared" si="4"/>
        <v>10</v>
      </c>
      <c r="P7" s="162">
        <v>8.3</v>
      </c>
      <c r="Q7" s="162">
        <f t="shared" si="5"/>
        <v>8.3</v>
      </c>
      <c r="R7" s="190">
        <v>9.166666666666666</v>
      </c>
      <c r="S7" s="38">
        <f t="shared" si="6"/>
        <v>9.166666666666666</v>
      </c>
      <c r="T7" s="38">
        <f t="shared" si="7"/>
        <v>94.45333333333333</v>
      </c>
      <c r="U7" s="162">
        <v>1</v>
      </c>
      <c r="V7" s="162">
        <v>20</v>
      </c>
      <c r="W7" s="162">
        <v>50</v>
      </c>
      <c r="X7" s="162">
        <f t="shared" si="8"/>
        <v>320</v>
      </c>
      <c r="Y7" s="163"/>
    </row>
    <row r="8" spans="1:25" ht="12" customHeight="1">
      <c r="A8" s="161" t="s">
        <v>20</v>
      </c>
      <c r="B8" s="162">
        <v>51</v>
      </c>
      <c r="C8" s="161" t="s">
        <v>37</v>
      </c>
      <c r="D8" s="38">
        <v>96</v>
      </c>
      <c r="E8" s="38">
        <f t="shared" si="0"/>
        <v>65.28</v>
      </c>
      <c r="F8" s="85">
        <v>2</v>
      </c>
      <c r="G8" s="88">
        <v>0.5</v>
      </c>
      <c r="H8" s="38">
        <f t="shared" si="1"/>
        <v>67.78</v>
      </c>
      <c r="I8" s="173"/>
      <c r="J8" s="173"/>
      <c r="K8" s="162">
        <v>100</v>
      </c>
      <c r="L8" s="174">
        <f t="shared" si="2"/>
        <v>5</v>
      </c>
      <c r="M8" s="38">
        <v>99.72</v>
      </c>
      <c r="N8" s="38">
        <f t="shared" si="3"/>
        <v>4.986000000000001</v>
      </c>
      <c r="O8" s="38">
        <f t="shared" si="4"/>
        <v>9.986</v>
      </c>
      <c r="P8" s="162">
        <v>8.21</v>
      </c>
      <c r="Q8" s="162">
        <f t="shared" si="5"/>
        <v>8.21</v>
      </c>
      <c r="R8" s="190">
        <v>9.55</v>
      </c>
      <c r="S8" s="38">
        <f t="shared" si="6"/>
        <v>9.55</v>
      </c>
      <c r="T8" s="38">
        <f t="shared" si="7"/>
        <v>95.526</v>
      </c>
      <c r="U8" s="162">
        <v>1</v>
      </c>
      <c r="V8" s="162">
        <v>20</v>
      </c>
      <c r="W8" s="162">
        <v>50</v>
      </c>
      <c r="X8" s="162">
        <f t="shared" si="8"/>
        <v>325</v>
      </c>
      <c r="Y8" s="162"/>
    </row>
    <row r="9" spans="1:25" ht="12" customHeight="1">
      <c r="A9" s="161" t="s">
        <v>22</v>
      </c>
      <c r="B9" s="162">
        <v>52</v>
      </c>
      <c r="C9" s="161" t="s">
        <v>109</v>
      </c>
      <c r="D9" s="38">
        <v>93.33333333333333</v>
      </c>
      <c r="E9" s="38">
        <f t="shared" si="0"/>
        <v>63.46666666666667</v>
      </c>
      <c r="F9" s="85">
        <v>2</v>
      </c>
      <c r="G9" s="88"/>
      <c r="H9" s="38">
        <f t="shared" si="1"/>
        <v>65.46666666666667</v>
      </c>
      <c r="I9" s="173"/>
      <c r="J9" s="173"/>
      <c r="K9" s="162">
        <v>100</v>
      </c>
      <c r="L9" s="174">
        <f t="shared" si="2"/>
        <v>5</v>
      </c>
      <c r="M9" s="38">
        <v>97.53</v>
      </c>
      <c r="N9" s="38">
        <f t="shared" si="3"/>
        <v>4.8765</v>
      </c>
      <c r="O9" s="38">
        <f t="shared" si="4"/>
        <v>9.8765</v>
      </c>
      <c r="P9" s="162">
        <v>8.21</v>
      </c>
      <c r="Q9" s="162">
        <f t="shared" si="5"/>
        <v>8.21</v>
      </c>
      <c r="R9" s="190">
        <v>9.033333333333333</v>
      </c>
      <c r="S9" s="38">
        <f t="shared" si="6"/>
        <v>9.033333333333333</v>
      </c>
      <c r="T9" s="38">
        <f t="shared" si="7"/>
        <v>92.5865</v>
      </c>
      <c r="U9" s="162"/>
      <c r="V9" s="162"/>
      <c r="W9" s="162">
        <v>50</v>
      </c>
      <c r="X9" s="162">
        <f t="shared" si="8"/>
        <v>310</v>
      </c>
      <c r="Y9" s="162"/>
    </row>
    <row r="10" spans="1:25" ht="12" customHeight="1">
      <c r="A10" s="161" t="s">
        <v>110</v>
      </c>
      <c r="B10" s="162">
        <v>51</v>
      </c>
      <c r="C10" s="161" t="s">
        <v>111</v>
      </c>
      <c r="D10" s="38">
        <v>94.33333333333333</v>
      </c>
      <c r="E10" s="38">
        <f t="shared" si="0"/>
        <v>64.14666666666666</v>
      </c>
      <c r="F10" s="85">
        <v>2</v>
      </c>
      <c r="G10" s="88"/>
      <c r="H10" s="38">
        <f t="shared" si="1"/>
        <v>66.14666666666666</v>
      </c>
      <c r="I10" s="173"/>
      <c r="J10" s="173"/>
      <c r="K10" s="162">
        <v>42.86</v>
      </c>
      <c r="L10" s="174">
        <f t="shared" si="2"/>
        <v>2.1430000000000002</v>
      </c>
      <c r="M10" s="38">
        <v>32</v>
      </c>
      <c r="N10" s="38">
        <f t="shared" si="3"/>
        <v>1.6</v>
      </c>
      <c r="O10" s="38">
        <f t="shared" si="4"/>
        <v>3.7430000000000003</v>
      </c>
      <c r="P10" s="162">
        <v>8.21</v>
      </c>
      <c r="Q10" s="162">
        <f t="shared" si="5"/>
        <v>8.21</v>
      </c>
      <c r="R10" s="190">
        <v>9.166666666666666</v>
      </c>
      <c r="S10" s="38">
        <f t="shared" si="6"/>
        <v>9.166666666666666</v>
      </c>
      <c r="T10" s="38">
        <f t="shared" si="7"/>
        <v>87.26633333333332</v>
      </c>
      <c r="U10" s="162"/>
      <c r="V10" s="162"/>
      <c r="W10" s="162">
        <v>50</v>
      </c>
      <c r="X10" s="162">
        <f t="shared" si="8"/>
        <v>305</v>
      </c>
      <c r="Y10" s="162"/>
    </row>
    <row r="11" spans="1:25" ht="12" customHeight="1">
      <c r="A11" s="166" t="s">
        <v>112</v>
      </c>
      <c r="B11" s="49">
        <v>51</v>
      </c>
      <c r="C11" s="166" t="s">
        <v>113</v>
      </c>
      <c r="D11" s="42">
        <v>93.1</v>
      </c>
      <c r="E11" s="42">
        <f t="shared" si="0"/>
        <v>63.30800000000001</v>
      </c>
      <c r="F11" s="91">
        <v>2</v>
      </c>
      <c r="G11" s="92"/>
      <c r="H11" s="42">
        <f t="shared" si="1"/>
        <v>65.308</v>
      </c>
      <c r="I11" s="175"/>
      <c r="J11" s="175"/>
      <c r="K11" s="169">
        <v>100</v>
      </c>
      <c r="L11" s="176">
        <f t="shared" si="2"/>
        <v>5</v>
      </c>
      <c r="M11" s="42">
        <v>100</v>
      </c>
      <c r="N11" s="42">
        <f t="shared" si="3"/>
        <v>5</v>
      </c>
      <c r="O11" s="42">
        <f t="shared" si="4"/>
        <v>10</v>
      </c>
      <c r="P11" s="169">
        <v>8.21</v>
      </c>
      <c r="Q11" s="169">
        <f t="shared" si="5"/>
        <v>8.21</v>
      </c>
      <c r="R11" s="191">
        <v>9.416666666666666</v>
      </c>
      <c r="S11" s="42">
        <f t="shared" si="6"/>
        <v>9.416666666666666</v>
      </c>
      <c r="T11" s="38">
        <f t="shared" si="7"/>
        <v>92.93466666666667</v>
      </c>
      <c r="U11" s="169"/>
      <c r="V11" s="169"/>
      <c r="W11" s="162">
        <v>50</v>
      </c>
      <c r="X11" s="162">
        <f t="shared" si="8"/>
        <v>305</v>
      </c>
      <c r="Y11" s="169"/>
    </row>
    <row r="12" spans="1:25" ht="12" customHeight="1">
      <c r="A12" s="167" t="s">
        <v>24</v>
      </c>
      <c r="B12" s="168">
        <v>55</v>
      </c>
      <c r="C12" s="167" t="s">
        <v>13</v>
      </c>
      <c r="D12" s="45">
        <v>93.36666666666667</v>
      </c>
      <c r="E12" s="45">
        <f t="shared" si="0"/>
        <v>63.48933333333334</v>
      </c>
      <c r="F12" s="95">
        <v>2</v>
      </c>
      <c r="G12" s="96"/>
      <c r="H12" s="45">
        <f t="shared" si="1"/>
        <v>65.48933333333335</v>
      </c>
      <c r="I12" s="177"/>
      <c r="J12" s="177"/>
      <c r="K12" s="168">
        <v>100</v>
      </c>
      <c r="L12" s="178">
        <f t="shared" si="2"/>
        <v>5</v>
      </c>
      <c r="M12" s="45">
        <v>77.66</v>
      </c>
      <c r="N12" s="45">
        <f t="shared" si="3"/>
        <v>3.883</v>
      </c>
      <c r="O12" s="45">
        <f t="shared" si="4"/>
        <v>8.883</v>
      </c>
      <c r="P12" s="168">
        <v>8.45</v>
      </c>
      <c r="Q12" s="168">
        <f t="shared" si="5"/>
        <v>8.45</v>
      </c>
      <c r="R12" s="192">
        <v>9.333333333333334</v>
      </c>
      <c r="S12" s="45">
        <f t="shared" si="6"/>
        <v>9.333333333333334</v>
      </c>
      <c r="T12" s="38">
        <f t="shared" si="7"/>
        <v>92.15566666666668</v>
      </c>
      <c r="U12" s="168"/>
      <c r="V12" s="168"/>
      <c r="W12" s="162">
        <v>50</v>
      </c>
      <c r="X12" s="162">
        <f t="shared" si="8"/>
        <v>325</v>
      </c>
      <c r="Y12" s="168"/>
    </row>
    <row r="13" spans="1:25" ht="12" customHeight="1">
      <c r="A13" s="161" t="s">
        <v>26</v>
      </c>
      <c r="B13" s="162">
        <v>56</v>
      </c>
      <c r="C13" s="161" t="s">
        <v>15</v>
      </c>
      <c r="D13" s="38">
        <v>92.3</v>
      </c>
      <c r="E13" s="38">
        <f t="shared" si="0"/>
        <v>62.764</v>
      </c>
      <c r="F13" s="85">
        <v>2</v>
      </c>
      <c r="G13" s="88"/>
      <c r="H13" s="38">
        <f t="shared" si="1"/>
        <v>64.76400000000001</v>
      </c>
      <c r="I13" s="173"/>
      <c r="J13" s="173"/>
      <c r="K13" s="162">
        <v>100</v>
      </c>
      <c r="L13" s="174">
        <f t="shared" si="2"/>
        <v>5</v>
      </c>
      <c r="M13" s="38">
        <v>100</v>
      </c>
      <c r="N13" s="38">
        <f t="shared" si="3"/>
        <v>5</v>
      </c>
      <c r="O13" s="38">
        <f t="shared" si="4"/>
        <v>10</v>
      </c>
      <c r="P13" s="162">
        <v>8.45</v>
      </c>
      <c r="Q13" s="162">
        <f t="shared" si="5"/>
        <v>8.45</v>
      </c>
      <c r="R13" s="190">
        <v>9.316666666666666</v>
      </c>
      <c r="S13" s="38">
        <f t="shared" si="6"/>
        <v>9.316666666666666</v>
      </c>
      <c r="T13" s="38">
        <f t="shared" si="7"/>
        <v>92.53066666666668</v>
      </c>
      <c r="U13" s="162"/>
      <c r="V13" s="162"/>
      <c r="W13" s="162">
        <v>50</v>
      </c>
      <c r="X13" s="162">
        <f t="shared" si="8"/>
        <v>330</v>
      </c>
      <c r="Y13" s="162"/>
    </row>
    <row r="14" spans="1:25" ht="12" customHeight="1">
      <c r="A14" s="161" t="s">
        <v>28</v>
      </c>
      <c r="B14" s="162">
        <v>54</v>
      </c>
      <c r="C14" s="161" t="s">
        <v>79</v>
      </c>
      <c r="D14" s="38">
        <v>95.1</v>
      </c>
      <c r="E14" s="38">
        <f t="shared" si="0"/>
        <v>64.668</v>
      </c>
      <c r="F14" s="85">
        <v>2</v>
      </c>
      <c r="G14" s="88">
        <v>0.5</v>
      </c>
      <c r="H14" s="38">
        <f t="shared" si="1"/>
        <v>67.168</v>
      </c>
      <c r="I14" s="173"/>
      <c r="J14" s="173"/>
      <c r="K14" s="162">
        <v>100</v>
      </c>
      <c r="L14" s="174">
        <f t="shared" si="2"/>
        <v>5</v>
      </c>
      <c r="M14" s="38">
        <v>100</v>
      </c>
      <c r="N14" s="38">
        <f t="shared" si="3"/>
        <v>5</v>
      </c>
      <c r="O14" s="38">
        <f t="shared" si="4"/>
        <v>10</v>
      </c>
      <c r="P14" s="162">
        <v>8.45</v>
      </c>
      <c r="Q14" s="162">
        <f t="shared" si="5"/>
        <v>8.45</v>
      </c>
      <c r="R14" s="190">
        <v>8.933333333333332</v>
      </c>
      <c r="S14" s="38">
        <f t="shared" si="6"/>
        <v>8.933333333333332</v>
      </c>
      <c r="T14" s="38">
        <f t="shared" si="7"/>
        <v>94.55133333333335</v>
      </c>
      <c r="U14" s="162">
        <v>1</v>
      </c>
      <c r="V14" s="162">
        <v>20</v>
      </c>
      <c r="W14" s="162">
        <v>50</v>
      </c>
      <c r="X14" s="162">
        <f t="shared" si="8"/>
        <v>340</v>
      </c>
      <c r="Y14" s="162"/>
    </row>
    <row r="15" spans="1:25" ht="12" customHeight="1">
      <c r="A15" s="161" t="s">
        <v>30</v>
      </c>
      <c r="B15" s="162">
        <v>54</v>
      </c>
      <c r="C15" s="161" t="s">
        <v>19</v>
      </c>
      <c r="D15" s="38">
        <v>94.59999999999998</v>
      </c>
      <c r="E15" s="38">
        <f t="shared" si="0"/>
        <v>64.32799999999999</v>
      </c>
      <c r="F15" s="85">
        <v>2</v>
      </c>
      <c r="G15" s="88">
        <v>0.5</v>
      </c>
      <c r="H15" s="38">
        <f t="shared" si="1"/>
        <v>66.82799999999999</v>
      </c>
      <c r="I15" s="173"/>
      <c r="J15" s="173"/>
      <c r="K15" s="162">
        <v>100</v>
      </c>
      <c r="L15" s="174">
        <f t="shared" si="2"/>
        <v>5</v>
      </c>
      <c r="M15" s="38">
        <v>100</v>
      </c>
      <c r="N15" s="38">
        <f t="shared" si="3"/>
        <v>5</v>
      </c>
      <c r="O15" s="38">
        <f t="shared" si="4"/>
        <v>10</v>
      </c>
      <c r="P15" s="162">
        <v>8.45</v>
      </c>
      <c r="Q15" s="162">
        <f t="shared" si="5"/>
        <v>8.45</v>
      </c>
      <c r="R15" s="190">
        <v>8.766666666666667</v>
      </c>
      <c r="S15" s="38">
        <f t="shared" si="6"/>
        <v>8.766666666666667</v>
      </c>
      <c r="T15" s="38">
        <f t="shared" si="7"/>
        <v>94.04466666666666</v>
      </c>
      <c r="U15" s="162"/>
      <c r="V15" s="162"/>
      <c r="W15" s="162">
        <v>50</v>
      </c>
      <c r="X15" s="162">
        <f t="shared" si="8"/>
        <v>320</v>
      </c>
      <c r="Y15" s="162"/>
    </row>
    <row r="16" spans="1:25" ht="12" customHeight="1">
      <c r="A16" s="161" t="s">
        <v>32</v>
      </c>
      <c r="B16" s="162">
        <v>54</v>
      </c>
      <c r="C16" s="161" t="s">
        <v>21</v>
      </c>
      <c r="D16" s="38">
        <v>94.6</v>
      </c>
      <c r="E16" s="38">
        <f t="shared" si="0"/>
        <v>64.32800000000002</v>
      </c>
      <c r="F16" s="85">
        <v>2</v>
      </c>
      <c r="G16" s="88"/>
      <c r="H16" s="38">
        <f t="shared" si="1"/>
        <v>66.32800000000002</v>
      </c>
      <c r="I16" s="173"/>
      <c r="J16" s="173"/>
      <c r="K16" s="162">
        <v>100</v>
      </c>
      <c r="L16" s="174">
        <f t="shared" si="2"/>
        <v>5</v>
      </c>
      <c r="M16" s="38">
        <v>96.83</v>
      </c>
      <c r="N16" s="38">
        <f t="shared" si="3"/>
        <v>4.8415</v>
      </c>
      <c r="O16" s="38">
        <f t="shared" si="4"/>
        <v>9.8415</v>
      </c>
      <c r="P16" s="162">
        <v>8.45</v>
      </c>
      <c r="Q16" s="162">
        <f t="shared" si="5"/>
        <v>8.45</v>
      </c>
      <c r="R16" s="190">
        <v>9.016666666666666</v>
      </c>
      <c r="S16" s="38">
        <f t="shared" si="6"/>
        <v>9.016666666666666</v>
      </c>
      <c r="T16" s="38">
        <f t="shared" si="7"/>
        <v>93.63616666666668</v>
      </c>
      <c r="U16" s="162"/>
      <c r="V16" s="162"/>
      <c r="W16" s="162">
        <v>50</v>
      </c>
      <c r="X16" s="162">
        <f t="shared" si="8"/>
        <v>320</v>
      </c>
      <c r="Y16" s="162"/>
    </row>
    <row r="17" spans="1:25" ht="12" customHeight="1">
      <c r="A17" s="166" t="s">
        <v>34</v>
      </c>
      <c r="B17" s="169">
        <v>54</v>
      </c>
      <c r="C17" s="166" t="s">
        <v>23</v>
      </c>
      <c r="D17" s="42">
        <v>94.36666666666667</v>
      </c>
      <c r="E17" s="42">
        <f t="shared" si="0"/>
        <v>64.16933333333334</v>
      </c>
      <c r="F17" s="91">
        <v>2</v>
      </c>
      <c r="G17" s="92">
        <v>0.5</v>
      </c>
      <c r="H17" s="42">
        <f t="shared" si="1"/>
        <v>66.66933333333334</v>
      </c>
      <c r="I17" s="175"/>
      <c r="J17" s="175"/>
      <c r="K17" s="169">
        <v>100</v>
      </c>
      <c r="L17" s="176">
        <f t="shared" si="2"/>
        <v>5</v>
      </c>
      <c r="M17" s="42">
        <v>100</v>
      </c>
      <c r="N17" s="42">
        <f t="shared" si="3"/>
        <v>5</v>
      </c>
      <c r="O17" s="42">
        <f t="shared" si="4"/>
        <v>10</v>
      </c>
      <c r="P17" s="169">
        <v>8.45</v>
      </c>
      <c r="Q17" s="169">
        <f t="shared" si="5"/>
        <v>8.45</v>
      </c>
      <c r="R17" s="191">
        <v>9.516666666666667</v>
      </c>
      <c r="S17" s="42">
        <f t="shared" si="6"/>
        <v>9.516666666666667</v>
      </c>
      <c r="T17" s="38">
        <f t="shared" si="7"/>
        <v>94.63600000000001</v>
      </c>
      <c r="U17" s="169">
        <v>1</v>
      </c>
      <c r="V17" s="169">
        <v>20</v>
      </c>
      <c r="W17" s="162">
        <v>50</v>
      </c>
      <c r="X17" s="162">
        <f t="shared" si="8"/>
        <v>340</v>
      </c>
      <c r="Y17" s="169"/>
    </row>
    <row r="18" spans="1:25" ht="12" customHeight="1">
      <c r="A18" s="167" t="s">
        <v>36</v>
      </c>
      <c r="B18" s="168">
        <v>58</v>
      </c>
      <c r="C18" s="167" t="s">
        <v>25</v>
      </c>
      <c r="D18" s="45">
        <v>88.5</v>
      </c>
      <c r="E18" s="45">
        <f t="shared" si="0"/>
        <v>60.18000000000001</v>
      </c>
      <c r="F18" s="95">
        <v>2</v>
      </c>
      <c r="G18" s="96"/>
      <c r="H18" s="45">
        <f t="shared" si="1"/>
        <v>62.18000000000001</v>
      </c>
      <c r="I18" s="177"/>
      <c r="J18" s="177"/>
      <c r="K18" s="168">
        <v>100</v>
      </c>
      <c r="L18" s="178">
        <f t="shared" si="2"/>
        <v>5</v>
      </c>
      <c r="M18" s="45">
        <v>100</v>
      </c>
      <c r="N18" s="45">
        <f t="shared" si="3"/>
        <v>5</v>
      </c>
      <c r="O18" s="45">
        <f t="shared" si="4"/>
        <v>10</v>
      </c>
      <c r="P18" s="168">
        <v>7.98</v>
      </c>
      <c r="Q18" s="168">
        <f t="shared" si="5"/>
        <v>7.98</v>
      </c>
      <c r="R18" s="192">
        <v>9.15</v>
      </c>
      <c r="S18" s="45">
        <f t="shared" si="6"/>
        <v>9.15</v>
      </c>
      <c r="T18" s="38">
        <f t="shared" si="7"/>
        <v>89.31000000000002</v>
      </c>
      <c r="U18" s="168"/>
      <c r="V18" s="168"/>
      <c r="W18" s="162">
        <v>50</v>
      </c>
      <c r="X18" s="162">
        <f t="shared" si="8"/>
        <v>340</v>
      </c>
      <c r="Y18" s="168"/>
    </row>
    <row r="19" spans="1:25" ht="12" customHeight="1">
      <c r="A19" s="161" t="s">
        <v>38</v>
      </c>
      <c r="B19" s="162">
        <v>54</v>
      </c>
      <c r="C19" s="161" t="s">
        <v>81</v>
      </c>
      <c r="D19" s="38">
        <v>91.5</v>
      </c>
      <c r="E19" s="38">
        <f t="shared" si="0"/>
        <v>62.220000000000006</v>
      </c>
      <c r="F19" s="85">
        <v>2</v>
      </c>
      <c r="G19" s="88">
        <v>0.5</v>
      </c>
      <c r="H19" s="38">
        <f t="shared" si="1"/>
        <v>64.72</v>
      </c>
      <c r="I19" s="173"/>
      <c r="J19" s="173"/>
      <c r="K19" s="162">
        <v>100</v>
      </c>
      <c r="L19" s="174">
        <f t="shared" si="2"/>
        <v>5</v>
      </c>
      <c r="M19" s="38">
        <v>100</v>
      </c>
      <c r="N19" s="38">
        <f t="shared" si="3"/>
        <v>5</v>
      </c>
      <c r="O19" s="38">
        <f t="shared" si="4"/>
        <v>10</v>
      </c>
      <c r="P19" s="162">
        <v>7.98</v>
      </c>
      <c r="Q19" s="162">
        <f t="shared" si="5"/>
        <v>7.98</v>
      </c>
      <c r="R19" s="190">
        <v>9.333333333333334</v>
      </c>
      <c r="S19" s="38">
        <f t="shared" si="6"/>
        <v>9.333333333333334</v>
      </c>
      <c r="T19" s="38">
        <f t="shared" si="7"/>
        <v>92.03333333333333</v>
      </c>
      <c r="U19" s="162">
        <v>1</v>
      </c>
      <c r="V19" s="162">
        <v>20</v>
      </c>
      <c r="W19" s="162">
        <v>50</v>
      </c>
      <c r="X19" s="162">
        <f t="shared" si="8"/>
        <v>340</v>
      </c>
      <c r="Y19" s="162"/>
    </row>
    <row r="20" spans="1:25" ht="12" customHeight="1">
      <c r="A20" s="161" t="s">
        <v>40</v>
      </c>
      <c r="B20" s="162">
        <v>55</v>
      </c>
      <c r="C20" s="161" t="s">
        <v>29</v>
      </c>
      <c r="D20" s="38">
        <v>86.83333333333333</v>
      </c>
      <c r="E20" s="38">
        <f t="shared" si="0"/>
        <v>59.04666666666667</v>
      </c>
      <c r="F20" s="85">
        <v>2</v>
      </c>
      <c r="G20" s="88"/>
      <c r="H20" s="38">
        <f t="shared" si="1"/>
        <v>61.04666666666667</v>
      </c>
      <c r="I20" s="173"/>
      <c r="J20" s="173"/>
      <c r="K20" s="162">
        <v>100</v>
      </c>
      <c r="L20" s="174">
        <f t="shared" si="2"/>
        <v>5</v>
      </c>
      <c r="M20" s="38">
        <v>93.75</v>
      </c>
      <c r="N20" s="38">
        <f t="shared" si="3"/>
        <v>4.6875</v>
      </c>
      <c r="O20" s="38">
        <f t="shared" si="4"/>
        <v>9.6875</v>
      </c>
      <c r="P20" s="162">
        <v>7.98</v>
      </c>
      <c r="Q20" s="162">
        <f t="shared" si="5"/>
        <v>7.98</v>
      </c>
      <c r="R20" s="190">
        <v>9.149999999999999</v>
      </c>
      <c r="S20" s="38">
        <f t="shared" si="6"/>
        <v>9.149999999999999</v>
      </c>
      <c r="T20" s="38">
        <f t="shared" si="7"/>
        <v>87.86416666666668</v>
      </c>
      <c r="U20" s="162"/>
      <c r="V20" s="162"/>
      <c r="W20" s="162">
        <v>50</v>
      </c>
      <c r="X20" s="162">
        <f t="shared" si="8"/>
        <v>325</v>
      </c>
      <c r="Y20" s="162"/>
    </row>
    <row r="21" spans="1:25" ht="12" customHeight="1">
      <c r="A21" s="161" t="s">
        <v>42</v>
      </c>
      <c r="B21" s="162">
        <v>55</v>
      </c>
      <c r="C21" s="161" t="s">
        <v>49</v>
      </c>
      <c r="D21" s="38">
        <v>91.33333333333333</v>
      </c>
      <c r="E21" s="38">
        <f t="shared" si="0"/>
        <v>62.10666666666667</v>
      </c>
      <c r="F21" s="85">
        <v>2</v>
      </c>
      <c r="G21" s="88">
        <v>1</v>
      </c>
      <c r="H21" s="38">
        <f t="shared" si="1"/>
        <v>65.10666666666667</v>
      </c>
      <c r="I21" s="173"/>
      <c r="J21" s="173"/>
      <c r="K21" s="162">
        <v>100</v>
      </c>
      <c r="L21" s="174">
        <f t="shared" si="2"/>
        <v>5</v>
      </c>
      <c r="M21" s="38">
        <v>100</v>
      </c>
      <c r="N21" s="38">
        <f t="shared" si="3"/>
        <v>5</v>
      </c>
      <c r="O21" s="38">
        <f t="shared" si="4"/>
        <v>10</v>
      </c>
      <c r="P21" s="162">
        <v>7.98</v>
      </c>
      <c r="Q21" s="162">
        <f t="shared" si="5"/>
        <v>7.98</v>
      </c>
      <c r="R21" s="190">
        <v>8.733333333333334</v>
      </c>
      <c r="S21" s="38">
        <f t="shared" si="6"/>
        <v>8.733333333333334</v>
      </c>
      <c r="T21" s="38">
        <f t="shared" si="7"/>
        <v>91.82000000000001</v>
      </c>
      <c r="U21" s="162">
        <v>1</v>
      </c>
      <c r="V21" s="162">
        <v>20</v>
      </c>
      <c r="W21" s="162">
        <v>50</v>
      </c>
      <c r="X21" s="162">
        <f t="shared" si="8"/>
        <v>345</v>
      </c>
      <c r="Y21" s="162"/>
    </row>
    <row r="22" spans="1:25" ht="12" customHeight="1">
      <c r="A22" s="161" t="s">
        <v>44</v>
      </c>
      <c r="B22" s="162">
        <v>56</v>
      </c>
      <c r="C22" s="161" t="s">
        <v>33</v>
      </c>
      <c r="D22" s="38">
        <v>88.16666666666667</v>
      </c>
      <c r="E22" s="38">
        <f t="shared" si="0"/>
        <v>59.95333333333334</v>
      </c>
      <c r="F22" s="85">
        <v>2</v>
      </c>
      <c r="G22" s="88"/>
      <c r="H22" s="38">
        <f t="shared" si="1"/>
        <v>61.95333333333334</v>
      </c>
      <c r="I22" s="173"/>
      <c r="J22" s="173"/>
      <c r="K22" s="162">
        <v>100</v>
      </c>
      <c r="L22" s="174">
        <f t="shared" si="2"/>
        <v>5</v>
      </c>
      <c r="M22" s="38">
        <v>100</v>
      </c>
      <c r="N22" s="38">
        <f t="shared" si="3"/>
        <v>5</v>
      </c>
      <c r="O22" s="38">
        <f t="shared" si="4"/>
        <v>10</v>
      </c>
      <c r="P22" s="162">
        <v>7.98</v>
      </c>
      <c r="Q22" s="162">
        <f t="shared" si="5"/>
        <v>7.98</v>
      </c>
      <c r="R22" s="190">
        <v>8.85</v>
      </c>
      <c r="S22" s="38">
        <f t="shared" si="6"/>
        <v>8.85</v>
      </c>
      <c r="T22" s="38">
        <f t="shared" si="7"/>
        <v>88.78333333333335</v>
      </c>
      <c r="U22" s="162"/>
      <c r="V22" s="162"/>
      <c r="W22" s="162">
        <v>50</v>
      </c>
      <c r="X22" s="162">
        <f t="shared" si="8"/>
        <v>330</v>
      </c>
      <c r="Y22" s="162"/>
    </row>
    <row r="23" spans="1:25" ht="12" customHeight="1">
      <c r="A23" s="166" t="s">
        <v>114</v>
      </c>
      <c r="B23" s="169">
        <v>56</v>
      </c>
      <c r="C23" s="166" t="s">
        <v>63</v>
      </c>
      <c r="D23" s="42">
        <v>86.5</v>
      </c>
      <c r="E23" s="42">
        <f t="shared" si="0"/>
        <v>58.82000000000001</v>
      </c>
      <c r="F23" s="91">
        <v>2</v>
      </c>
      <c r="G23" s="92"/>
      <c r="H23" s="42">
        <f t="shared" si="1"/>
        <v>60.82000000000001</v>
      </c>
      <c r="I23" s="175"/>
      <c r="J23" s="175"/>
      <c r="K23" s="169">
        <v>100</v>
      </c>
      <c r="L23" s="176">
        <f t="shared" si="2"/>
        <v>5</v>
      </c>
      <c r="M23" s="42">
        <v>100</v>
      </c>
      <c r="N23" s="42">
        <f t="shared" si="3"/>
        <v>5</v>
      </c>
      <c r="O23" s="42">
        <f t="shared" si="4"/>
        <v>10</v>
      </c>
      <c r="P23" s="169">
        <v>7.98</v>
      </c>
      <c r="Q23" s="169">
        <f t="shared" si="5"/>
        <v>7.98</v>
      </c>
      <c r="R23" s="191">
        <v>8.883333333333333</v>
      </c>
      <c r="S23" s="42">
        <f t="shared" si="6"/>
        <v>8.883333333333333</v>
      </c>
      <c r="T23" s="38">
        <f t="shared" si="7"/>
        <v>87.68333333333334</v>
      </c>
      <c r="U23" s="169"/>
      <c r="V23" s="169"/>
      <c r="W23" s="162">
        <v>50</v>
      </c>
      <c r="X23" s="162">
        <f t="shared" si="8"/>
        <v>330</v>
      </c>
      <c r="Y23" s="169"/>
    </row>
    <row r="24" spans="1:25" ht="12" customHeight="1">
      <c r="A24" s="167" t="s">
        <v>46</v>
      </c>
      <c r="B24" s="168">
        <v>60</v>
      </c>
      <c r="C24" s="167" t="s">
        <v>75</v>
      </c>
      <c r="D24" s="45">
        <v>90.33333333333333</v>
      </c>
      <c r="E24" s="45">
        <f t="shared" si="0"/>
        <v>61.42666666666667</v>
      </c>
      <c r="F24" s="95">
        <v>2</v>
      </c>
      <c r="G24" s="96"/>
      <c r="H24" s="45">
        <f t="shared" si="1"/>
        <v>63.42666666666667</v>
      </c>
      <c r="I24" s="177"/>
      <c r="J24" s="177"/>
      <c r="K24" s="168">
        <v>100</v>
      </c>
      <c r="L24" s="178">
        <f t="shared" si="2"/>
        <v>5</v>
      </c>
      <c r="M24" s="45">
        <v>100</v>
      </c>
      <c r="N24" s="45">
        <f t="shared" si="3"/>
        <v>5</v>
      </c>
      <c r="O24" s="45">
        <f t="shared" si="4"/>
        <v>10</v>
      </c>
      <c r="P24" s="168">
        <v>8.68</v>
      </c>
      <c r="Q24" s="168">
        <f t="shared" si="5"/>
        <v>8.68</v>
      </c>
      <c r="R24" s="192">
        <v>9.733333333333333</v>
      </c>
      <c r="S24" s="45">
        <f t="shared" si="6"/>
        <v>9.733333333333333</v>
      </c>
      <c r="T24" s="38">
        <f t="shared" si="7"/>
        <v>91.84000000000002</v>
      </c>
      <c r="U24" s="168"/>
      <c r="V24" s="168"/>
      <c r="W24" s="162">
        <v>50</v>
      </c>
      <c r="X24" s="162">
        <f t="shared" si="8"/>
        <v>350</v>
      </c>
      <c r="Y24" s="168"/>
    </row>
    <row r="25" spans="1:25" ht="12" customHeight="1">
      <c r="A25" s="161" t="s">
        <v>48</v>
      </c>
      <c r="B25" s="162">
        <v>60</v>
      </c>
      <c r="C25" s="161" t="s">
        <v>83</v>
      </c>
      <c r="D25" s="38">
        <v>89.66666666666667</v>
      </c>
      <c r="E25" s="38">
        <f t="shared" si="0"/>
        <v>60.97333333333334</v>
      </c>
      <c r="F25" s="85">
        <v>2</v>
      </c>
      <c r="G25" s="88"/>
      <c r="H25" s="38">
        <f t="shared" si="1"/>
        <v>62.97333333333334</v>
      </c>
      <c r="I25" s="173"/>
      <c r="J25" s="173"/>
      <c r="K25" s="162">
        <v>100</v>
      </c>
      <c r="L25" s="174">
        <f t="shared" si="2"/>
        <v>5</v>
      </c>
      <c r="M25" s="38">
        <v>98.09</v>
      </c>
      <c r="N25" s="38">
        <f t="shared" si="3"/>
        <v>4.9045000000000005</v>
      </c>
      <c r="O25" s="38">
        <f t="shared" si="4"/>
        <v>9.9045</v>
      </c>
      <c r="P25" s="162">
        <v>8.68</v>
      </c>
      <c r="Q25" s="162">
        <f t="shared" si="5"/>
        <v>8.68</v>
      </c>
      <c r="R25" s="190">
        <v>9.5</v>
      </c>
      <c r="S25" s="38">
        <f t="shared" si="6"/>
        <v>9.5</v>
      </c>
      <c r="T25" s="38">
        <f t="shared" si="7"/>
        <v>91.05783333333335</v>
      </c>
      <c r="U25" s="162"/>
      <c r="V25" s="162"/>
      <c r="W25" s="162">
        <v>50</v>
      </c>
      <c r="X25" s="162">
        <f t="shared" si="8"/>
        <v>350</v>
      </c>
      <c r="Y25" s="162"/>
    </row>
    <row r="26" spans="1:25" ht="12" customHeight="1">
      <c r="A26" s="161" t="s">
        <v>50</v>
      </c>
      <c r="B26" s="162">
        <v>60</v>
      </c>
      <c r="C26" s="161" t="s">
        <v>41</v>
      </c>
      <c r="D26" s="38">
        <v>93.83333333333333</v>
      </c>
      <c r="E26" s="38">
        <f t="shared" si="0"/>
        <v>63.806666666666665</v>
      </c>
      <c r="F26" s="85">
        <v>2</v>
      </c>
      <c r="G26" s="88">
        <v>1</v>
      </c>
      <c r="H26" s="38">
        <f t="shared" si="1"/>
        <v>66.80666666666667</v>
      </c>
      <c r="I26" s="173"/>
      <c r="J26" s="173"/>
      <c r="K26" s="162">
        <v>100</v>
      </c>
      <c r="L26" s="174">
        <f t="shared" si="2"/>
        <v>5</v>
      </c>
      <c r="M26" s="38">
        <v>100</v>
      </c>
      <c r="N26" s="38">
        <f t="shared" si="3"/>
        <v>5</v>
      </c>
      <c r="O26" s="38">
        <f t="shared" si="4"/>
        <v>10</v>
      </c>
      <c r="P26" s="162">
        <v>8.68</v>
      </c>
      <c r="Q26" s="162">
        <f t="shared" si="5"/>
        <v>8.68</v>
      </c>
      <c r="R26" s="190">
        <v>9.683333333333334</v>
      </c>
      <c r="S26" s="38">
        <f t="shared" si="6"/>
        <v>9.683333333333334</v>
      </c>
      <c r="T26" s="38">
        <f t="shared" si="7"/>
        <v>95.17000000000002</v>
      </c>
      <c r="U26" s="162">
        <v>1</v>
      </c>
      <c r="V26" s="162">
        <v>20</v>
      </c>
      <c r="W26" s="162">
        <v>50</v>
      </c>
      <c r="X26" s="162">
        <f t="shared" si="8"/>
        <v>370</v>
      </c>
      <c r="Y26" s="162"/>
    </row>
    <row r="27" spans="1:25" ht="12" customHeight="1">
      <c r="A27" s="161" t="s">
        <v>52</v>
      </c>
      <c r="B27" s="162">
        <v>61</v>
      </c>
      <c r="C27" s="161" t="s">
        <v>43</v>
      </c>
      <c r="D27" s="38">
        <v>90.66666666666667</v>
      </c>
      <c r="E27" s="38">
        <f t="shared" si="0"/>
        <v>61.65333333333334</v>
      </c>
      <c r="F27" s="85">
        <v>2</v>
      </c>
      <c r="G27" s="88"/>
      <c r="H27" s="38">
        <f t="shared" si="1"/>
        <v>63.65333333333334</v>
      </c>
      <c r="I27" s="173"/>
      <c r="J27" s="173"/>
      <c r="K27" s="162">
        <v>100</v>
      </c>
      <c r="L27" s="174">
        <f t="shared" si="2"/>
        <v>5</v>
      </c>
      <c r="M27" s="38">
        <v>91.95</v>
      </c>
      <c r="N27" s="38">
        <f t="shared" si="3"/>
        <v>4.5975</v>
      </c>
      <c r="O27" s="38">
        <f t="shared" si="4"/>
        <v>9.5975</v>
      </c>
      <c r="P27" s="162">
        <v>8.68</v>
      </c>
      <c r="Q27" s="162">
        <f t="shared" si="5"/>
        <v>8.68</v>
      </c>
      <c r="R27" s="190">
        <v>9.15</v>
      </c>
      <c r="S27" s="38">
        <f t="shared" si="6"/>
        <v>9.15</v>
      </c>
      <c r="T27" s="38">
        <f t="shared" si="7"/>
        <v>91.08083333333335</v>
      </c>
      <c r="U27" s="162"/>
      <c r="V27" s="162"/>
      <c r="W27" s="162">
        <v>50</v>
      </c>
      <c r="X27" s="162">
        <f t="shared" si="8"/>
        <v>355</v>
      </c>
      <c r="Y27" s="162"/>
    </row>
    <row r="28" spans="1:25" ht="12" customHeight="1">
      <c r="A28" s="166" t="s">
        <v>54</v>
      </c>
      <c r="B28" s="169">
        <v>62</v>
      </c>
      <c r="C28" s="166" t="s">
        <v>71</v>
      </c>
      <c r="D28" s="42">
        <v>93.16666666666667</v>
      </c>
      <c r="E28" s="42">
        <f t="shared" si="0"/>
        <v>63.35333333333334</v>
      </c>
      <c r="F28" s="91">
        <v>2</v>
      </c>
      <c r="G28" s="92">
        <v>0.5</v>
      </c>
      <c r="H28" s="42">
        <f t="shared" si="1"/>
        <v>65.85333333333334</v>
      </c>
      <c r="I28" s="175"/>
      <c r="J28" s="175"/>
      <c r="K28" s="169">
        <v>100</v>
      </c>
      <c r="L28" s="176">
        <f t="shared" si="2"/>
        <v>5</v>
      </c>
      <c r="M28" s="42">
        <v>100</v>
      </c>
      <c r="N28" s="42">
        <f t="shared" si="3"/>
        <v>5</v>
      </c>
      <c r="O28" s="42">
        <f t="shared" si="4"/>
        <v>10</v>
      </c>
      <c r="P28" s="169">
        <v>8.68</v>
      </c>
      <c r="Q28" s="169">
        <f t="shared" si="5"/>
        <v>8.68</v>
      </c>
      <c r="R28" s="191">
        <v>9.333333333333334</v>
      </c>
      <c r="S28" s="42">
        <f t="shared" si="6"/>
        <v>9.333333333333334</v>
      </c>
      <c r="T28" s="38">
        <f t="shared" si="7"/>
        <v>93.86666666666666</v>
      </c>
      <c r="U28" s="169">
        <v>1</v>
      </c>
      <c r="V28" s="169">
        <v>20</v>
      </c>
      <c r="W28" s="162">
        <v>50</v>
      </c>
      <c r="X28" s="162">
        <f t="shared" si="8"/>
        <v>380</v>
      </c>
      <c r="Y28" s="169"/>
    </row>
    <row r="29" spans="1:25" ht="12" customHeight="1">
      <c r="A29" s="167" t="s">
        <v>58</v>
      </c>
      <c r="B29" s="168">
        <v>52</v>
      </c>
      <c r="C29" s="167" t="s">
        <v>115</v>
      </c>
      <c r="D29" s="45">
        <v>95.59999999999998</v>
      </c>
      <c r="E29" s="45">
        <f>D29*0.58</f>
        <v>55.447999999999986</v>
      </c>
      <c r="F29" s="95">
        <v>2</v>
      </c>
      <c r="G29" s="96"/>
      <c r="H29" s="45">
        <f t="shared" si="1"/>
        <v>57.447999999999986</v>
      </c>
      <c r="I29" s="177">
        <v>100</v>
      </c>
      <c r="J29" s="177">
        <f aca="true" t="shared" si="9" ref="J29:J40">I29*0.1</f>
        <v>10</v>
      </c>
      <c r="K29" s="168">
        <v>100</v>
      </c>
      <c r="L29" s="178">
        <f t="shared" si="2"/>
        <v>5</v>
      </c>
      <c r="M29" s="45">
        <v>94.5</v>
      </c>
      <c r="N29" s="45">
        <f t="shared" si="3"/>
        <v>4.7250000000000005</v>
      </c>
      <c r="O29" s="45">
        <f t="shared" si="4"/>
        <v>9.725000000000001</v>
      </c>
      <c r="P29" s="168">
        <v>8.69</v>
      </c>
      <c r="Q29" s="168">
        <f t="shared" si="5"/>
        <v>8.69</v>
      </c>
      <c r="R29" s="192">
        <v>9.366666666666667</v>
      </c>
      <c r="S29" s="45">
        <f t="shared" si="6"/>
        <v>9.366666666666667</v>
      </c>
      <c r="T29" s="38">
        <f t="shared" si="7"/>
        <v>95.22966666666665</v>
      </c>
      <c r="U29" s="168"/>
      <c r="V29" s="168"/>
      <c r="W29" s="162">
        <v>50</v>
      </c>
      <c r="X29" s="162">
        <f t="shared" si="8"/>
        <v>310</v>
      </c>
      <c r="Y29" s="168"/>
    </row>
    <row r="30" spans="1:25" ht="12" customHeight="1">
      <c r="A30" s="161" t="s">
        <v>60</v>
      </c>
      <c r="B30" s="162">
        <v>53</v>
      </c>
      <c r="C30" s="161" t="s">
        <v>73</v>
      </c>
      <c r="D30" s="38">
        <v>96.59999999999998</v>
      </c>
      <c r="E30" s="38">
        <f aca="true" t="shared" si="10" ref="E30:E40">D30*0.58</f>
        <v>56.027999999999984</v>
      </c>
      <c r="F30" s="85">
        <v>2</v>
      </c>
      <c r="G30" s="88">
        <v>1</v>
      </c>
      <c r="H30" s="38">
        <f t="shared" si="1"/>
        <v>59.027999999999984</v>
      </c>
      <c r="I30" s="173">
        <v>100</v>
      </c>
      <c r="J30" s="173">
        <f t="shared" si="9"/>
        <v>10</v>
      </c>
      <c r="K30" s="162">
        <v>100</v>
      </c>
      <c r="L30" s="174">
        <f t="shared" si="2"/>
        <v>5</v>
      </c>
      <c r="M30" s="38">
        <v>99.76</v>
      </c>
      <c r="N30" s="38">
        <f t="shared" si="3"/>
        <v>4.988</v>
      </c>
      <c r="O30" s="38">
        <f t="shared" si="4"/>
        <v>9.988</v>
      </c>
      <c r="P30" s="162">
        <v>8.69</v>
      </c>
      <c r="Q30" s="162">
        <f t="shared" si="5"/>
        <v>8.69</v>
      </c>
      <c r="R30" s="190">
        <v>9.433333333333332</v>
      </c>
      <c r="S30" s="38">
        <f t="shared" si="6"/>
        <v>9.433333333333332</v>
      </c>
      <c r="T30" s="38">
        <f t="shared" si="7"/>
        <v>97.13933333333333</v>
      </c>
      <c r="U30" s="162">
        <v>1</v>
      </c>
      <c r="V30" s="162">
        <v>20</v>
      </c>
      <c r="W30" s="162">
        <v>50</v>
      </c>
      <c r="X30" s="162">
        <f t="shared" si="8"/>
        <v>335</v>
      </c>
      <c r="Y30" s="162"/>
    </row>
    <row r="31" spans="1:25" ht="12" customHeight="1">
      <c r="A31" s="161" t="s">
        <v>62</v>
      </c>
      <c r="B31" s="162">
        <v>52</v>
      </c>
      <c r="C31" s="161" t="s">
        <v>51</v>
      </c>
      <c r="D31" s="38">
        <v>93</v>
      </c>
      <c r="E31" s="38">
        <f t="shared" si="10"/>
        <v>53.94</v>
      </c>
      <c r="F31" s="85">
        <v>2</v>
      </c>
      <c r="G31" s="88"/>
      <c r="H31" s="38">
        <f t="shared" si="1"/>
        <v>55.94</v>
      </c>
      <c r="I31" s="173">
        <v>100</v>
      </c>
      <c r="J31" s="173">
        <f t="shared" si="9"/>
        <v>10</v>
      </c>
      <c r="K31" s="162">
        <v>100</v>
      </c>
      <c r="L31" s="174">
        <f t="shared" si="2"/>
        <v>5</v>
      </c>
      <c r="M31" s="38">
        <v>100</v>
      </c>
      <c r="N31" s="38">
        <f t="shared" si="3"/>
        <v>5</v>
      </c>
      <c r="O31" s="38">
        <f t="shared" si="4"/>
        <v>10</v>
      </c>
      <c r="P31" s="162">
        <v>8.69</v>
      </c>
      <c r="Q31" s="162">
        <f t="shared" si="5"/>
        <v>8.69</v>
      </c>
      <c r="R31" s="190">
        <v>9.35</v>
      </c>
      <c r="S31" s="38">
        <f t="shared" si="6"/>
        <v>9.35</v>
      </c>
      <c r="T31" s="38">
        <f t="shared" si="7"/>
        <v>93.97999999999999</v>
      </c>
      <c r="U31" s="162"/>
      <c r="V31" s="162"/>
      <c r="W31" s="162">
        <v>50</v>
      </c>
      <c r="X31" s="162">
        <f t="shared" si="8"/>
        <v>310</v>
      </c>
      <c r="Y31" s="162"/>
    </row>
    <row r="32" spans="1:25" ht="12" customHeight="1">
      <c r="A32" s="161" t="s">
        <v>64</v>
      </c>
      <c r="B32" s="162">
        <v>53</v>
      </c>
      <c r="C32" s="161" t="s">
        <v>53</v>
      </c>
      <c r="D32" s="38">
        <v>93.4</v>
      </c>
      <c r="E32" s="38">
        <f t="shared" si="10"/>
        <v>54.17199999999999</v>
      </c>
      <c r="F32" s="85">
        <v>2</v>
      </c>
      <c r="G32" s="88"/>
      <c r="H32" s="38">
        <f t="shared" si="1"/>
        <v>56.17199999999999</v>
      </c>
      <c r="I32" s="173">
        <v>100</v>
      </c>
      <c r="J32" s="173">
        <f t="shared" si="9"/>
        <v>10</v>
      </c>
      <c r="K32" s="162">
        <v>100</v>
      </c>
      <c r="L32" s="174">
        <f t="shared" si="2"/>
        <v>5</v>
      </c>
      <c r="M32" s="38">
        <v>100</v>
      </c>
      <c r="N32" s="38">
        <f t="shared" si="3"/>
        <v>5</v>
      </c>
      <c r="O32" s="38">
        <f t="shared" si="4"/>
        <v>10</v>
      </c>
      <c r="P32" s="162">
        <v>8.69</v>
      </c>
      <c r="Q32" s="162">
        <f t="shared" si="5"/>
        <v>8.69</v>
      </c>
      <c r="R32" s="190">
        <v>9.35</v>
      </c>
      <c r="S32" s="38">
        <f t="shared" si="6"/>
        <v>9.35</v>
      </c>
      <c r="T32" s="38">
        <f t="shared" si="7"/>
        <v>94.21199999999999</v>
      </c>
      <c r="U32" s="162"/>
      <c r="V32" s="162"/>
      <c r="W32" s="162">
        <v>50</v>
      </c>
      <c r="X32" s="162">
        <f t="shared" si="8"/>
        <v>315</v>
      </c>
      <c r="Y32" s="162"/>
    </row>
    <row r="33" spans="1:25" ht="12" customHeight="1">
      <c r="A33" s="161" t="s">
        <v>66</v>
      </c>
      <c r="B33" s="162">
        <v>54</v>
      </c>
      <c r="C33" s="161" t="s">
        <v>55</v>
      </c>
      <c r="D33" s="38">
        <v>96.03333333333335</v>
      </c>
      <c r="E33" s="38">
        <f t="shared" si="10"/>
        <v>55.699333333333335</v>
      </c>
      <c r="F33" s="85">
        <v>2</v>
      </c>
      <c r="G33" s="88">
        <v>0.5</v>
      </c>
      <c r="H33" s="38">
        <f t="shared" si="1"/>
        <v>58.199333333333335</v>
      </c>
      <c r="I33" s="173">
        <v>100</v>
      </c>
      <c r="J33" s="173">
        <f t="shared" si="9"/>
        <v>10</v>
      </c>
      <c r="K33" s="162">
        <v>100</v>
      </c>
      <c r="L33" s="174">
        <f t="shared" si="2"/>
        <v>5</v>
      </c>
      <c r="M33" s="38">
        <v>100</v>
      </c>
      <c r="N33" s="38">
        <f t="shared" si="3"/>
        <v>5</v>
      </c>
      <c r="O33" s="38">
        <f t="shared" si="4"/>
        <v>10</v>
      </c>
      <c r="P33" s="162">
        <v>8.69</v>
      </c>
      <c r="Q33" s="162">
        <f t="shared" si="5"/>
        <v>8.69</v>
      </c>
      <c r="R33" s="190">
        <v>9.3</v>
      </c>
      <c r="S33" s="38">
        <f t="shared" si="6"/>
        <v>9.3</v>
      </c>
      <c r="T33" s="38">
        <f t="shared" si="7"/>
        <v>96.18933333333332</v>
      </c>
      <c r="U33" s="162">
        <v>1</v>
      </c>
      <c r="V33" s="162">
        <v>20</v>
      </c>
      <c r="W33" s="162">
        <v>50</v>
      </c>
      <c r="X33" s="162">
        <f t="shared" si="8"/>
        <v>340</v>
      </c>
      <c r="Y33" s="162"/>
    </row>
    <row r="34" spans="1:25" ht="12" customHeight="1">
      <c r="A34" s="166" t="s">
        <v>68</v>
      </c>
      <c r="B34" s="169">
        <v>50</v>
      </c>
      <c r="C34" s="166" t="s">
        <v>57</v>
      </c>
      <c r="D34" s="42">
        <v>93.53333333333335</v>
      </c>
      <c r="E34" s="42">
        <f t="shared" si="10"/>
        <v>54.24933333333334</v>
      </c>
      <c r="F34" s="91">
        <v>2</v>
      </c>
      <c r="G34" s="92"/>
      <c r="H34" s="42">
        <f t="shared" si="1"/>
        <v>56.24933333333334</v>
      </c>
      <c r="I34" s="175">
        <v>100</v>
      </c>
      <c r="J34" s="175">
        <f t="shared" si="9"/>
        <v>10</v>
      </c>
      <c r="K34" s="169">
        <v>100</v>
      </c>
      <c r="L34" s="176">
        <f t="shared" si="2"/>
        <v>5</v>
      </c>
      <c r="M34" s="42">
        <v>92.19</v>
      </c>
      <c r="N34" s="42">
        <f t="shared" si="3"/>
        <v>4.6095</v>
      </c>
      <c r="O34" s="42">
        <f t="shared" si="4"/>
        <v>9.6095</v>
      </c>
      <c r="P34" s="169">
        <v>8.69</v>
      </c>
      <c r="Q34" s="169">
        <f t="shared" si="5"/>
        <v>8.69</v>
      </c>
      <c r="R34" s="191">
        <v>9.066666666666668</v>
      </c>
      <c r="S34" s="42">
        <f t="shared" si="6"/>
        <v>9.066666666666668</v>
      </c>
      <c r="T34" s="38">
        <f t="shared" si="7"/>
        <v>93.6155</v>
      </c>
      <c r="U34" s="169"/>
      <c r="V34" s="169"/>
      <c r="W34" s="162">
        <v>50</v>
      </c>
      <c r="X34" s="162">
        <f t="shared" si="8"/>
        <v>300</v>
      </c>
      <c r="Y34" s="169"/>
    </row>
    <row r="35" spans="1:25" ht="12" customHeight="1">
      <c r="A35" s="167" t="s">
        <v>70</v>
      </c>
      <c r="B35" s="168">
        <v>53</v>
      </c>
      <c r="C35" s="167" t="s">
        <v>59</v>
      </c>
      <c r="D35" s="45">
        <v>93.3</v>
      </c>
      <c r="E35" s="45">
        <f t="shared" si="10"/>
        <v>54.114</v>
      </c>
      <c r="F35" s="95">
        <v>2</v>
      </c>
      <c r="G35" s="96"/>
      <c r="H35" s="45">
        <f t="shared" si="1"/>
        <v>56.114</v>
      </c>
      <c r="I35" s="177">
        <v>100</v>
      </c>
      <c r="J35" s="177">
        <f t="shared" si="9"/>
        <v>10</v>
      </c>
      <c r="K35" s="168">
        <v>100</v>
      </c>
      <c r="L35" s="178">
        <f t="shared" si="2"/>
        <v>5</v>
      </c>
      <c r="M35" s="45">
        <v>59.84</v>
      </c>
      <c r="N35" s="45">
        <f t="shared" si="3"/>
        <v>2.9920000000000004</v>
      </c>
      <c r="O35" s="45">
        <f t="shared" si="4"/>
        <v>7.992000000000001</v>
      </c>
      <c r="P35" s="168">
        <v>8.86</v>
      </c>
      <c r="Q35" s="168">
        <f t="shared" si="5"/>
        <v>8.86</v>
      </c>
      <c r="R35" s="192">
        <v>8.933333333333334</v>
      </c>
      <c r="S35" s="45">
        <f t="shared" si="6"/>
        <v>8.933333333333334</v>
      </c>
      <c r="T35" s="38">
        <f t="shared" si="7"/>
        <v>91.89933333333335</v>
      </c>
      <c r="U35" s="168"/>
      <c r="V35" s="168"/>
      <c r="W35" s="162">
        <v>50</v>
      </c>
      <c r="X35" s="162">
        <f t="shared" si="8"/>
        <v>315</v>
      </c>
      <c r="Y35" s="168"/>
    </row>
    <row r="36" spans="1:25" ht="12" customHeight="1">
      <c r="A36" s="161" t="s">
        <v>72</v>
      </c>
      <c r="B36" s="162">
        <v>58</v>
      </c>
      <c r="C36" s="161" t="s">
        <v>61</v>
      </c>
      <c r="D36" s="38">
        <v>95.5</v>
      </c>
      <c r="E36" s="38">
        <f t="shared" si="10"/>
        <v>55.38999999999999</v>
      </c>
      <c r="F36" s="85">
        <v>2</v>
      </c>
      <c r="G36" s="88">
        <v>0.5</v>
      </c>
      <c r="H36" s="38">
        <f t="shared" si="1"/>
        <v>57.88999999999999</v>
      </c>
      <c r="I36" s="173">
        <v>100</v>
      </c>
      <c r="J36" s="173">
        <f t="shared" si="9"/>
        <v>10</v>
      </c>
      <c r="K36" s="162">
        <v>100</v>
      </c>
      <c r="L36" s="174">
        <f t="shared" si="2"/>
        <v>5</v>
      </c>
      <c r="M36" s="38">
        <v>100</v>
      </c>
      <c r="N36" s="38">
        <f t="shared" si="3"/>
        <v>5</v>
      </c>
      <c r="O36" s="38">
        <f t="shared" si="4"/>
        <v>10</v>
      </c>
      <c r="P36" s="162">
        <v>8.86</v>
      </c>
      <c r="Q36" s="162">
        <f t="shared" si="5"/>
        <v>8.86</v>
      </c>
      <c r="R36" s="190">
        <v>9.65</v>
      </c>
      <c r="S36" s="38">
        <f t="shared" si="6"/>
        <v>9.65</v>
      </c>
      <c r="T36" s="38">
        <f t="shared" si="7"/>
        <v>96.39999999999999</v>
      </c>
      <c r="U36" s="162">
        <v>1</v>
      </c>
      <c r="V36" s="162">
        <v>20</v>
      </c>
      <c r="W36" s="162">
        <v>50</v>
      </c>
      <c r="X36" s="162">
        <f t="shared" si="8"/>
        <v>360</v>
      </c>
      <c r="Y36" s="162"/>
    </row>
    <row r="37" spans="1:25" ht="12" customHeight="1">
      <c r="A37" s="161" t="s">
        <v>74</v>
      </c>
      <c r="B37" s="162">
        <v>57</v>
      </c>
      <c r="C37" s="161" t="s">
        <v>116</v>
      </c>
      <c r="D37" s="38">
        <v>94.03333333333335</v>
      </c>
      <c r="E37" s="38">
        <f t="shared" si="10"/>
        <v>54.53933333333334</v>
      </c>
      <c r="F37" s="85">
        <v>2</v>
      </c>
      <c r="G37" s="88">
        <v>0.5</v>
      </c>
      <c r="H37" s="38">
        <f t="shared" si="1"/>
        <v>57.03933333333334</v>
      </c>
      <c r="I37" s="173">
        <v>100</v>
      </c>
      <c r="J37" s="173">
        <f t="shared" si="9"/>
        <v>10</v>
      </c>
      <c r="K37" s="162">
        <v>100</v>
      </c>
      <c r="L37" s="174">
        <f t="shared" si="2"/>
        <v>5</v>
      </c>
      <c r="M37" s="38">
        <v>100</v>
      </c>
      <c r="N37" s="38">
        <f t="shared" si="3"/>
        <v>5</v>
      </c>
      <c r="O37" s="38">
        <f t="shared" si="4"/>
        <v>10</v>
      </c>
      <c r="P37" s="162">
        <v>8.86</v>
      </c>
      <c r="Q37" s="162">
        <f t="shared" si="5"/>
        <v>8.86</v>
      </c>
      <c r="R37" s="190">
        <v>9.1</v>
      </c>
      <c r="S37" s="38">
        <f t="shared" si="6"/>
        <v>9.1</v>
      </c>
      <c r="T37" s="38">
        <f t="shared" si="7"/>
        <v>94.99933333333333</v>
      </c>
      <c r="U37" s="162"/>
      <c r="V37" s="162"/>
      <c r="W37" s="162">
        <v>50</v>
      </c>
      <c r="X37" s="162">
        <f t="shared" si="8"/>
        <v>335</v>
      </c>
      <c r="Y37" s="162"/>
    </row>
    <row r="38" spans="1:25" ht="12" customHeight="1">
      <c r="A38" s="161" t="s">
        <v>76</v>
      </c>
      <c r="B38" s="162">
        <v>56</v>
      </c>
      <c r="C38" s="161" t="s">
        <v>77</v>
      </c>
      <c r="D38" s="38">
        <v>94.26666666666667</v>
      </c>
      <c r="E38" s="38">
        <f t="shared" si="10"/>
        <v>54.67466666666666</v>
      </c>
      <c r="F38" s="85">
        <v>2</v>
      </c>
      <c r="G38" s="88"/>
      <c r="H38" s="38">
        <f t="shared" si="1"/>
        <v>56.67466666666666</v>
      </c>
      <c r="I38" s="173">
        <v>100</v>
      </c>
      <c r="J38" s="173">
        <f t="shared" si="9"/>
        <v>10</v>
      </c>
      <c r="K38" s="162">
        <v>100</v>
      </c>
      <c r="L38" s="174">
        <f t="shared" si="2"/>
        <v>5</v>
      </c>
      <c r="M38" s="38">
        <v>62.96</v>
      </c>
      <c r="N38" s="38">
        <f t="shared" si="3"/>
        <v>3.148</v>
      </c>
      <c r="O38" s="38">
        <f t="shared" si="4"/>
        <v>8.148</v>
      </c>
      <c r="P38" s="162">
        <v>8.86</v>
      </c>
      <c r="Q38" s="162">
        <f t="shared" si="5"/>
        <v>8.86</v>
      </c>
      <c r="R38" s="190">
        <v>9.183333333333334</v>
      </c>
      <c r="S38" s="38">
        <f t="shared" si="6"/>
        <v>9.183333333333334</v>
      </c>
      <c r="T38" s="38">
        <f t="shared" si="7"/>
        <v>92.866</v>
      </c>
      <c r="U38" s="162"/>
      <c r="V38" s="162"/>
      <c r="W38" s="162">
        <v>50</v>
      </c>
      <c r="X38" s="162">
        <f t="shared" si="8"/>
        <v>330</v>
      </c>
      <c r="Y38" s="162"/>
    </row>
    <row r="39" spans="1:25" ht="12" customHeight="1">
      <c r="A39" s="161" t="s">
        <v>78</v>
      </c>
      <c r="B39" s="162">
        <v>57</v>
      </c>
      <c r="C39" s="161" t="s">
        <v>67</v>
      </c>
      <c r="D39" s="38">
        <v>94.03333333333335</v>
      </c>
      <c r="E39" s="38">
        <f t="shared" si="10"/>
        <v>54.53933333333334</v>
      </c>
      <c r="F39" s="85">
        <v>2</v>
      </c>
      <c r="G39" s="97"/>
      <c r="H39" s="38">
        <f t="shared" si="1"/>
        <v>56.53933333333334</v>
      </c>
      <c r="I39" s="173">
        <v>100</v>
      </c>
      <c r="J39" s="173">
        <f t="shared" si="9"/>
        <v>10</v>
      </c>
      <c r="K39" s="162">
        <v>100</v>
      </c>
      <c r="L39" s="174">
        <f t="shared" si="2"/>
        <v>5</v>
      </c>
      <c r="M39" s="38">
        <v>100</v>
      </c>
      <c r="N39" s="38">
        <f t="shared" si="3"/>
        <v>5</v>
      </c>
      <c r="O39" s="38">
        <f t="shared" si="4"/>
        <v>10</v>
      </c>
      <c r="P39" s="162">
        <v>8.86</v>
      </c>
      <c r="Q39" s="162">
        <f t="shared" si="5"/>
        <v>8.86</v>
      </c>
      <c r="R39" s="193">
        <v>9.533333333333333</v>
      </c>
      <c r="S39" s="38">
        <f t="shared" si="6"/>
        <v>9.533333333333333</v>
      </c>
      <c r="T39" s="38">
        <f t="shared" si="7"/>
        <v>94.93266666666666</v>
      </c>
      <c r="U39" s="162"/>
      <c r="V39" s="162"/>
      <c r="W39" s="162">
        <v>50</v>
      </c>
      <c r="X39" s="162">
        <f t="shared" si="8"/>
        <v>335</v>
      </c>
      <c r="Y39" s="162"/>
    </row>
    <row r="40" spans="1:25" ht="12" customHeight="1">
      <c r="A40" s="166" t="s">
        <v>80</v>
      </c>
      <c r="B40" s="169">
        <v>57</v>
      </c>
      <c r="C40" s="166" t="s">
        <v>69</v>
      </c>
      <c r="D40" s="42">
        <v>96.03333333333335</v>
      </c>
      <c r="E40" s="42">
        <f t="shared" si="10"/>
        <v>55.699333333333335</v>
      </c>
      <c r="F40" s="91">
        <v>2</v>
      </c>
      <c r="G40" s="92">
        <v>0.5</v>
      </c>
      <c r="H40" s="42">
        <f t="shared" si="1"/>
        <v>58.199333333333335</v>
      </c>
      <c r="I40" s="175">
        <v>100</v>
      </c>
      <c r="J40" s="175">
        <f t="shared" si="9"/>
        <v>10</v>
      </c>
      <c r="K40" s="169">
        <v>100</v>
      </c>
      <c r="L40" s="176">
        <f t="shared" si="2"/>
        <v>5</v>
      </c>
      <c r="M40" s="42">
        <v>100</v>
      </c>
      <c r="N40" s="42">
        <f t="shared" si="3"/>
        <v>5</v>
      </c>
      <c r="O40" s="42">
        <f t="shared" si="4"/>
        <v>10</v>
      </c>
      <c r="P40" s="169">
        <v>8.86</v>
      </c>
      <c r="Q40" s="169">
        <f t="shared" si="5"/>
        <v>8.86</v>
      </c>
      <c r="R40" s="191">
        <v>9.45</v>
      </c>
      <c r="S40" s="42">
        <f t="shared" si="6"/>
        <v>9.45</v>
      </c>
      <c r="T40" s="38">
        <f t="shared" si="7"/>
        <v>96.50933333333333</v>
      </c>
      <c r="U40" s="169">
        <v>1</v>
      </c>
      <c r="V40" s="169">
        <v>20</v>
      </c>
      <c r="W40" s="162">
        <v>50</v>
      </c>
      <c r="X40" s="162">
        <f t="shared" si="8"/>
        <v>355</v>
      </c>
      <c r="Y40" s="169"/>
    </row>
    <row r="41" spans="1:25" ht="12" customHeight="1">
      <c r="A41" s="167" t="s">
        <v>85</v>
      </c>
      <c r="B41" s="168"/>
      <c r="C41" s="168"/>
      <c r="D41" s="45"/>
      <c r="E41" s="45"/>
      <c r="F41" s="168"/>
      <c r="G41" s="168"/>
      <c r="H41" s="45"/>
      <c r="I41" s="177"/>
      <c r="J41" s="177"/>
      <c r="K41" s="168"/>
      <c r="L41" s="178"/>
      <c r="M41" s="45"/>
      <c r="N41" s="45"/>
      <c r="O41" s="45"/>
      <c r="P41" s="168"/>
      <c r="Q41" s="168"/>
      <c r="R41" s="168"/>
      <c r="S41" s="45"/>
      <c r="T41" s="45"/>
      <c r="U41" s="168"/>
      <c r="V41" s="168">
        <f>SUM(V4:V40)</f>
        <v>240</v>
      </c>
      <c r="W41" s="162">
        <f>SUM(W4:W40)</f>
        <v>1850</v>
      </c>
      <c r="X41" s="168">
        <f>SUM(X4:X40)</f>
        <v>12195</v>
      </c>
      <c r="Y41" s="168"/>
    </row>
    <row r="42" spans="1:25" ht="12" customHeight="1">
      <c r="A42" s="161" t="s">
        <v>86</v>
      </c>
      <c r="B42" s="170"/>
      <c r="C42" s="171"/>
      <c r="D42" s="171"/>
      <c r="E42" s="171"/>
      <c r="F42" s="171"/>
      <c r="G42" s="171"/>
      <c r="H42" s="171"/>
      <c r="I42" s="179"/>
      <c r="J42" s="179"/>
      <c r="K42" s="171"/>
      <c r="L42" s="180"/>
      <c r="M42" s="171"/>
      <c r="N42" s="171"/>
      <c r="O42" s="171"/>
      <c r="P42" s="171"/>
      <c r="Q42" s="171"/>
      <c r="R42" s="171"/>
      <c r="S42" s="180"/>
      <c r="T42" s="171"/>
      <c r="U42" s="171"/>
      <c r="V42" s="171"/>
      <c r="W42" s="171"/>
      <c r="X42" s="171"/>
      <c r="Y42" s="194"/>
    </row>
    <row r="43" spans="1:25" ht="13.5">
      <c r="A43" s="105"/>
      <c r="B43" s="105"/>
      <c r="C43" s="164"/>
      <c r="D43" s="107"/>
      <c r="E43" s="107"/>
      <c r="F43" s="105"/>
      <c r="G43" s="105"/>
      <c r="H43" s="107"/>
      <c r="I43" s="131"/>
      <c r="J43" s="131"/>
      <c r="K43" s="105"/>
      <c r="L43" s="181"/>
      <c r="M43" s="107"/>
      <c r="N43" s="107"/>
      <c r="O43" s="107"/>
      <c r="P43" s="182" t="s">
        <v>117</v>
      </c>
      <c r="Q43" s="182"/>
      <c r="R43" s="182"/>
      <c r="S43" s="107"/>
      <c r="T43" s="107"/>
      <c r="U43" s="182" t="s">
        <v>88</v>
      </c>
      <c r="V43" s="182"/>
      <c r="W43" s="182"/>
      <c r="X43" s="182"/>
      <c r="Y43" s="105"/>
    </row>
  </sheetData>
  <sheetProtection/>
  <mergeCells count="16">
    <mergeCell ref="A1:Y1"/>
    <mergeCell ref="D2:H2"/>
    <mergeCell ref="I2:J2"/>
    <mergeCell ref="K2:O2"/>
    <mergeCell ref="P2:Q2"/>
    <mergeCell ref="R2:S2"/>
    <mergeCell ref="P43:R43"/>
    <mergeCell ref="U43:X43"/>
    <mergeCell ref="A2:A3"/>
    <mergeCell ref="B2:B3"/>
    <mergeCell ref="C2:C3"/>
    <mergeCell ref="T2:T3"/>
    <mergeCell ref="U2:U3"/>
    <mergeCell ref="V2:V3"/>
    <mergeCell ref="W2:W3"/>
    <mergeCell ref="X2:X3"/>
  </mergeCells>
  <printOptions horizontalCentered="1" verticalCentered="1"/>
  <pageMargins left="0.16111111111111112" right="0" top="0.2125" bottom="0.2125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3"/>
  <sheetViews>
    <sheetView zoomScaleSheetLayoutView="100" workbookViewId="0" topLeftCell="A1">
      <selection activeCell="X35" sqref="X35"/>
    </sheetView>
  </sheetViews>
  <sheetFormatPr defaultColWidth="9.00390625" defaultRowHeight="15"/>
  <cols>
    <col min="1" max="1" width="6.140625" style="0" customWidth="1"/>
    <col min="2" max="2" width="4.8515625" style="0" customWidth="1"/>
    <col min="3" max="3" width="7.140625" style="0" customWidth="1"/>
    <col min="4" max="4" width="8.57421875" style="0" customWidth="1"/>
    <col min="5" max="5" width="6.8515625" style="0" customWidth="1"/>
    <col min="6" max="6" width="5.421875" style="0" customWidth="1"/>
    <col min="7" max="7" width="4.8515625" style="0" customWidth="1"/>
    <col min="8" max="8" width="7.57421875" style="0" customWidth="1"/>
    <col min="9" max="9" width="9.28125" style="58" customWidth="1"/>
    <col min="10" max="10" width="8.7109375" style="0" customWidth="1"/>
    <col min="11" max="11" width="7.7109375" style="0" customWidth="1"/>
    <col min="12" max="12" width="8.7109375" style="58" customWidth="1"/>
    <col min="13" max="13" width="8.421875" style="0" customWidth="1"/>
    <col min="14" max="14" width="7.7109375" style="0" customWidth="1"/>
    <col min="15" max="15" width="6.8515625" style="0" customWidth="1"/>
    <col min="16" max="16" width="6.57421875" style="0" customWidth="1"/>
    <col min="17" max="18" width="5.00390625" style="0" customWidth="1"/>
    <col min="19" max="19" width="6.28125" style="0" customWidth="1"/>
    <col min="20" max="20" width="8.8515625" style="0" customWidth="1"/>
    <col min="21" max="21" width="5.140625" style="0" customWidth="1"/>
  </cols>
  <sheetData>
    <row r="1" spans="1:21" ht="18.75">
      <c r="A1" s="2" t="s">
        <v>128</v>
      </c>
      <c r="B1" s="68"/>
      <c r="C1" s="158"/>
      <c r="D1" s="70"/>
      <c r="E1" s="70"/>
      <c r="F1" s="68"/>
      <c r="G1" s="68"/>
      <c r="H1" s="70"/>
      <c r="I1" s="70"/>
      <c r="J1" s="70"/>
      <c r="K1" s="68"/>
      <c r="L1" s="70"/>
      <c r="M1" s="68"/>
      <c r="N1" s="70"/>
      <c r="O1" s="70"/>
      <c r="P1" s="70"/>
      <c r="Q1" s="68"/>
      <c r="R1" s="68"/>
      <c r="S1" s="68"/>
      <c r="T1" s="68"/>
      <c r="U1" s="68"/>
    </row>
    <row r="2" spans="1:21" ht="13.5">
      <c r="A2" s="81" t="s">
        <v>1</v>
      </c>
      <c r="B2" s="81" t="s">
        <v>2</v>
      </c>
      <c r="C2" s="81" t="s">
        <v>3</v>
      </c>
      <c r="D2" s="83" t="s">
        <v>129</v>
      </c>
      <c r="E2" s="159"/>
      <c r="F2" s="160"/>
      <c r="G2" s="160"/>
      <c r="H2" s="159"/>
      <c r="I2" s="83" t="s">
        <v>130</v>
      </c>
      <c r="J2" s="159"/>
      <c r="K2" s="81" t="s">
        <v>131</v>
      </c>
      <c r="L2" s="81"/>
      <c r="M2" s="81"/>
      <c r="N2" s="81"/>
      <c r="O2" s="81"/>
      <c r="P2" s="133" t="s">
        <v>95</v>
      </c>
      <c r="Q2" s="134" t="s">
        <v>96</v>
      </c>
      <c r="R2" s="134" t="s">
        <v>97</v>
      </c>
      <c r="S2" s="134" t="s">
        <v>98</v>
      </c>
      <c r="T2" s="135" t="s">
        <v>99</v>
      </c>
      <c r="U2" s="81" t="s">
        <v>7</v>
      </c>
    </row>
    <row r="3" spans="1:21" s="157" customFormat="1" ht="21" customHeight="1">
      <c r="A3" s="81"/>
      <c r="B3" s="81"/>
      <c r="C3" s="81"/>
      <c r="D3" s="81" t="s">
        <v>100</v>
      </c>
      <c r="E3" s="81" t="s">
        <v>101</v>
      </c>
      <c r="F3" s="81" t="s">
        <v>102</v>
      </c>
      <c r="G3" s="81" t="s">
        <v>103</v>
      </c>
      <c r="H3" s="83" t="s">
        <v>104</v>
      </c>
      <c r="I3" s="83" t="s">
        <v>100</v>
      </c>
      <c r="J3" s="83" t="s">
        <v>101</v>
      </c>
      <c r="K3" s="81" t="s">
        <v>126</v>
      </c>
      <c r="L3" s="83" t="s">
        <v>101</v>
      </c>
      <c r="M3" s="81" t="s">
        <v>127</v>
      </c>
      <c r="N3" s="81" t="s">
        <v>101</v>
      </c>
      <c r="O3" s="81" t="s">
        <v>104</v>
      </c>
      <c r="P3" s="136"/>
      <c r="Q3" s="137"/>
      <c r="R3" s="137"/>
      <c r="S3" s="134"/>
      <c r="T3" s="138"/>
      <c r="U3" s="160"/>
    </row>
    <row r="4" spans="1:21" ht="12" customHeight="1">
      <c r="A4" s="161" t="s">
        <v>12</v>
      </c>
      <c r="B4" s="162">
        <v>51</v>
      </c>
      <c r="C4" s="161" t="s">
        <v>107</v>
      </c>
      <c r="D4" s="38">
        <v>94.75</v>
      </c>
      <c r="E4" s="38">
        <f>D4*0.78</f>
        <v>73.905</v>
      </c>
      <c r="F4" s="85">
        <v>1</v>
      </c>
      <c r="G4" s="86"/>
      <c r="H4" s="38">
        <f>G4+F4+E4</f>
        <v>74.905</v>
      </c>
      <c r="I4" s="38"/>
      <c r="J4" s="38"/>
      <c r="K4" s="162">
        <v>100</v>
      </c>
      <c r="L4" s="38">
        <f>K4*0.1</f>
        <v>10</v>
      </c>
      <c r="M4" s="162">
        <v>100</v>
      </c>
      <c r="N4" s="38">
        <f>M4*0.1</f>
        <v>10</v>
      </c>
      <c r="O4" s="38">
        <f>N4+L4</f>
        <v>20</v>
      </c>
      <c r="P4" s="38">
        <f>O4+J4+H4</f>
        <v>94.905</v>
      </c>
      <c r="Q4" s="162"/>
      <c r="R4" s="162"/>
      <c r="S4" s="162">
        <v>50</v>
      </c>
      <c r="T4" s="162">
        <f>B4*5+S4+R4</f>
        <v>305</v>
      </c>
      <c r="U4" s="162"/>
    </row>
    <row r="5" spans="1:21" ht="12" customHeight="1">
      <c r="A5" s="161" t="s">
        <v>14</v>
      </c>
      <c r="B5" s="162">
        <v>49</v>
      </c>
      <c r="C5" s="161" t="s">
        <v>65</v>
      </c>
      <c r="D5" s="38">
        <v>94.5</v>
      </c>
      <c r="E5" s="38">
        <f aca="true" t="shared" si="0" ref="E5:E28">D5*0.78</f>
        <v>73.71000000000001</v>
      </c>
      <c r="F5" s="85">
        <v>1</v>
      </c>
      <c r="G5" s="88"/>
      <c r="H5" s="38">
        <f aca="true" t="shared" si="1" ref="H5:H40">G5+F5+E5</f>
        <v>74.71000000000001</v>
      </c>
      <c r="I5" s="38"/>
      <c r="J5" s="38"/>
      <c r="K5" s="162">
        <v>28.57</v>
      </c>
      <c r="L5" s="38">
        <f aca="true" t="shared" si="2" ref="L5:L40">K5*0.1</f>
        <v>2.857</v>
      </c>
      <c r="M5" s="162">
        <v>18.66</v>
      </c>
      <c r="N5" s="38">
        <f aca="true" t="shared" si="3" ref="N5:N40">M5*0.1</f>
        <v>1.866</v>
      </c>
      <c r="O5" s="38">
        <f aca="true" t="shared" si="4" ref="O5:O40">N5+L5</f>
        <v>4.723000000000001</v>
      </c>
      <c r="P5" s="38">
        <f aca="true" t="shared" si="5" ref="P5:P40">O5+J5+H5</f>
        <v>79.433</v>
      </c>
      <c r="Q5" s="162"/>
      <c r="R5" s="162"/>
      <c r="S5" s="162">
        <v>50</v>
      </c>
      <c r="T5" s="162">
        <f aca="true" t="shared" si="6" ref="T5:T40">B5*5+S5+R5</f>
        <v>295</v>
      </c>
      <c r="U5" s="162"/>
    </row>
    <row r="6" spans="1:21" ht="12" customHeight="1">
      <c r="A6" s="161" t="s">
        <v>16</v>
      </c>
      <c r="B6" s="162">
        <v>50</v>
      </c>
      <c r="C6" s="161" t="s">
        <v>39</v>
      </c>
      <c r="D6" s="38">
        <v>94.35</v>
      </c>
      <c r="E6" s="38">
        <f t="shared" si="0"/>
        <v>73.593</v>
      </c>
      <c r="F6" s="85">
        <v>1</v>
      </c>
      <c r="G6" s="88"/>
      <c r="H6" s="38">
        <f t="shared" si="1"/>
        <v>74.593</v>
      </c>
      <c r="I6" s="38"/>
      <c r="J6" s="38"/>
      <c r="K6" s="162">
        <v>100</v>
      </c>
      <c r="L6" s="38">
        <f t="shared" si="2"/>
        <v>10</v>
      </c>
      <c r="M6" s="162">
        <v>96.08</v>
      </c>
      <c r="N6" s="38">
        <f t="shared" si="3"/>
        <v>9.608</v>
      </c>
      <c r="O6" s="38">
        <f t="shared" si="4"/>
        <v>19.608</v>
      </c>
      <c r="P6" s="38">
        <f t="shared" si="5"/>
        <v>94.20100000000001</v>
      </c>
      <c r="Q6" s="162"/>
      <c r="R6" s="162"/>
      <c r="S6" s="162">
        <v>50</v>
      </c>
      <c r="T6" s="162">
        <f t="shared" si="6"/>
        <v>300</v>
      </c>
      <c r="U6" s="162"/>
    </row>
    <row r="7" spans="1:21" ht="12" customHeight="1">
      <c r="A7" s="161" t="s">
        <v>18</v>
      </c>
      <c r="B7" s="162">
        <v>50</v>
      </c>
      <c r="C7" s="161" t="s">
        <v>108</v>
      </c>
      <c r="D7" s="38">
        <v>96</v>
      </c>
      <c r="E7" s="38">
        <f t="shared" si="0"/>
        <v>74.88</v>
      </c>
      <c r="F7" s="85">
        <v>1</v>
      </c>
      <c r="G7" s="88">
        <v>1</v>
      </c>
      <c r="H7" s="38">
        <f t="shared" si="1"/>
        <v>76.88</v>
      </c>
      <c r="I7" s="38"/>
      <c r="J7" s="38"/>
      <c r="K7" s="162">
        <v>100</v>
      </c>
      <c r="L7" s="38">
        <f t="shared" si="2"/>
        <v>10</v>
      </c>
      <c r="M7" s="162">
        <v>100</v>
      </c>
      <c r="N7" s="38">
        <f t="shared" si="3"/>
        <v>10</v>
      </c>
      <c r="O7" s="38">
        <f t="shared" si="4"/>
        <v>20</v>
      </c>
      <c r="P7" s="38">
        <f t="shared" si="5"/>
        <v>96.88</v>
      </c>
      <c r="Q7" s="162">
        <v>1</v>
      </c>
      <c r="R7" s="162">
        <v>20</v>
      </c>
      <c r="S7" s="162">
        <v>50</v>
      </c>
      <c r="T7" s="162">
        <f t="shared" si="6"/>
        <v>320</v>
      </c>
      <c r="U7" s="163"/>
    </row>
    <row r="8" spans="1:21" ht="12" customHeight="1">
      <c r="A8" s="161" t="s">
        <v>20</v>
      </c>
      <c r="B8" s="162">
        <v>51</v>
      </c>
      <c r="C8" s="161" t="s">
        <v>37</v>
      </c>
      <c r="D8" s="38">
        <v>94.5</v>
      </c>
      <c r="E8" s="38">
        <f t="shared" si="0"/>
        <v>73.71000000000001</v>
      </c>
      <c r="F8" s="85">
        <v>1</v>
      </c>
      <c r="G8" s="88"/>
      <c r="H8" s="38">
        <f t="shared" si="1"/>
        <v>74.71000000000001</v>
      </c>
      <c r="I8" s="38"/>
      <c r="J8" s="38"/>
      <c r="K8" s="162">
        <v>100</v>
      </c>
      <c r="L8" s="38">
        <f t="shared" si="2"/>
        <v>10</v>
      </c>
      <c r="M8" s="162">
        <v>99.72</v>
      </c>
      <c r="N8" s="38">
        <f t="shared" si="3"/>
        <v>9.972000000000001</v>
      </c>
      <c r="O8" s="38">
        <f t="shared" si="4"/>
        <v>19.972</v>
      </c>
      <c r="P8" s="38">
        <f t="shared" si="5"/>
        <v>94.68200000000002</v>
      </c>
      <c r="Q8" s="162"/>
      <c r="R8" s="162"/>
      <c r="S8" s="162">
        <v>50</v>
      </c>
      <c r="T8" s="162">
        <f t="shared" si="6"/>
        <v>305</v>
      </c>
      <c r="U8" s="162"/>
    </row>
    <row r="9" spans="1:21" ht="12" customHeight="1">
      <c r="A9" s="161" t="s">
        <v>22</v>
      </c>
      <c r="B9" s="162">
        <v>52</v>
      </c>
      <c r="C9" s="161" t="s">
        <v>109</v>
      </c>
      <c r="D9" s="38">
        <v>94.75</v>
      </c>
      <c r="E9" s="38">
        <f t="shared" si="0"/>
        <v>73.905</v>
      </c>
      <c r="F9" s="85">
        <v>1</v>
      </c>
      <c r="G9" s="88"/>
      <c r="H9" s="38">
        <f t="shared" si="1"/>
        <v>74.905</v>
      </c>
      <c r="I9" s="38"/>
      <c r="J9" s="38"/>
      <c r="K9" s="162">
        <v>100</v>
      </c>
      <c r="L9" s="38">
        <f t="shared" si="2"/>
        <v>10</v>
      </c>
      <c r="M9" s="162">
        <v>100</v>
      </c>
      <c r="N9" s="38">
        <f t="shared" si="3"/>
        <v>10</v>
      </c>
      <c r="O9" s="38">
        <f t="shared" si="4"/>
        <v>20</v>
      </c>
      <c r="P9" s="38">
        <f t="shared" si="5"/>
        <v>94.905</v>
      </c>
      <c r="Q9" s="162"/>
      <c r="R9" s="162"/>
      <c r="S9" s="162">
        <v>50</v>
      </c>
      <c r="T9" s="162">
        <f t="shared" si="6"/>
        <v>310</v>
      </c>
      <c r="U9" s="162"/>
    </row>
    <row r="10" spans="1:21" ht="12" customHeight="1">
      <c r="A10" s="161" t="s">
        <v>110</v>
      </c>
      <c r="B10" s="162">
        <v>51</v>
      </c>
      <c r="C10" s="161" t="s">
        <v>111</v>
      </c>
      <c r="D10" s="38">
        <v>94</v>
      </c>
      <c r="E10" s="38">
        <f t="shared" si="0"/>
        <v>73.32000000000001</v>
      </c>
      <c r="F10" s="85">
        <v>1</v>
      </c>
      <c r="G10" s="88"/>
      <c r="H10" s="38">
        <f t="shared" si="1"/>
        <v>74.32000000000001</v>
      </c>
      <c r="I10" s="38"/>
      <c r="J10" s="38"/>
      <c r="K10" s="162">
        <v>71.43</v>
      </c>
      <c r="L10" s="38">
        <f t="shared" si="2"/>
        <v>7.143000000000001</v>
      </c>
      <c r="M10" s="162">
        <v>71.14</v>
      </c>
      <c r="N10" s="38">
        <f t="shared" si="3"/>
        <v>7.114000000000001</v>
      </c>
      <c r="O10" s="38">
        <f t="shared" si="4"/>
        <v>14.257000000000001</v>
      </c>
      <c r="P10" s="38">
        <f t="shared" si="5"/>
        <v>88.57700000000001</v>
      </c>
      <c r="Q10" s="162"/>
      <c r="R10" s="162"/>
      <c r="S10" s="162">
        <v>50</v>
      </c>
      <c r="T10" s="162">
        <f t="shared" si="6"/>
        <v>305</v>
      </c>
      <c r="U10" s="162"/>
    </row>
    <row r="11" spans="1:21" ht="12" customHeight="1">
      <c r="A11" s="161" t="s">
        <v>112</v>
      </c>
      <c r="B11" s="30">
        <v>51</v>
      </c>
      <c r="C11" s="161" t="s">
        <v>113</v>
      </c>
      <c r="D11" s="38">
        <v>94.75</v>
      </c>
      <c r="E11" s="38">
        <f t="shared" si="0"/>
        <v>73.905</v>
      </c>
      <c r="F11" s="85">
        <v>1</v>
      </c>
      <c r="G11" s="88">
        <v>0.5</v>
      </c>
      <c r="H11" s="38">
        <f t="shared" si="1"/>
        <v>75.405</v>
      </c>
      <c r="I11" s="38"/>
      <c r="J11" s="38"/>
      <c r="K11" s="162">
        <v>100</v>
      </c>
      <c r="L11" s="38">
        <f t="shared" si="2"/>
        <v>10</v>
      </c>
      <c r="M11" s="162">
        <v>100</v>
      </c>
      <c r="N11" s="38">
        <f t="shared" si="3"/>
        <v>10</v>
      </c>
      <c r="O11" s="38">
        <f t="shared" si="4"/>
        <v>20</v>
      </c>
      <c r="P11" s="38">
        <f t="shared" si="5"/>
        <v>95.405</v>
      </c>
      <c r="Q11" s="162">
        <v>1</v>
      </c>
      <c r="R11" s="162">
        <v>20</v>
      </c>
      <c r="S11" s="162">
        <v>50</v>
      </c>
      <c r="T11" s="162">
        <f t="shared" si="6"/>
        <v>325</v>
      </c>
      <c r="U11" s="162"/>
    </row>
    <row r="12" spans="1:21" ht="12" customHeight="1">
      <c r="A12" s="161" t="s">
        <v>24</v>
      </c>
      <c r="B12" s="162">
        <v>54</v>
      </c>
      <c r="C12" s="161" t="s">
        <v>13</v>
      </c>
      <c r="D12" s="38">
        <v>93.55</v>
      </c>
      <c r="E12" s="38">
        <f t="shared" si="0"/>
        <v>72.969</v>
      </c>
      <c r="F12" s="85">
        <v>1</v>
      </c>
      <c r="G12" s="88"/>
      <c r="H12" s="38">
        <f t="shared" si="1"/>
        <v>73.969</v>
      </c>
      <c r="I12" s="38"/>
      <c r="J12" s="38"/>
      <c r="K12" s="162">
        <v>100</v>
      </c>
      <c r="L12" s="38">
        <f t="shared" si="2"/>
        <v>10</v>
      </c>
      <c r="M12" s="162">
        <v>78.7</v>
      </c>
      <c r="N12" s="38">
        <f t="shared" si="3"/>
        <v>7.870000000000001</v>
      </c>
      <c r="O12" s="38">
        <f t="shared" si="4"/>
        <v>17.87</v>
      </c>
      <c r="P12" s="38">
        <f t="shared" si="5"/>
        <v>91.839</v>
      </c>
      <c r="Q12" s="162"/>
      <c r="R12" s="162"/>
      <c r="S12" s="162">
        <v>50</v>
      </c>
      <c r="T12" s="162">
        <f t="shared" si="6"/>
        <v>320</v>
      </c>
      <c r="U12" s="162"/>
    </row>
    <row r="13" spans="1:21" ht="12" customHeight="1">
      <c r="A13" s="161" t="s">
        <v>26</v>
      </c>
      <c r="B13" s="162">
        <v>56</v>
      </c>
      <c r="C13" s="161" t="s">
        <v>15</v>
      </c>
      <c r="D13" s="38">
        <v>93.45</v>
      </c>
      <c r="E13" s="38">
        <f t="shared" si="0"/>
        <v>72.891</v>
      </c>
      <c r="F13" s="85">
        <v>1</v>
      </c>
      <c r="G13" s="88"/>
      <c r="H13" s="38">
        <f t="shared" si="1"/>
        <v>73.891</v>
      </c>
      <c r="I13" s="38"/>
      <c r="J13" s="38"/>
      <c r="K13" s="162">
        <v>100</v>
      </c>
      <c r="L13" s="38">
        <f t="shared" si="2"/>
        <v>10</v>
      </c>
      <c r="M13" s="162">
        <v>100</v>
      </c>
      <c r="N13" s="38">
        <f t="shared" si="3"/>
        <v>10</v>
      </c>
      <c r="O13" s="38">
        <f t="shared" si="4"/>
        <v>20</v>
      </c>
      <c r="P13" s="38">
        <f t="shared" si="5"/>
        <v>93.891</v>
      </c>
      <c r="Q13" s="162"/>
      <c r="R13" s="162"/>
      <c r="S13" s="162">
        <v>50</v>
      </c>
      <c r="T13" s="162">
        <f t="shared" si="6"/>
        <v>330</v>
      </c>
      <c r="U13" s="162"/>
    </row>
    <row r="14" spans="1:21" ht="12" customHeight="1">
      <c r="A14" s="161" t="s">
        <v>28</v>
      </c>
      <c r="B14" s="162">
        <v>54</v>
      </c>
      <c r="C14" s="161" t="s">
        <v>79</v>
      </c>
      <c r="D14" s="38">
        <v>94.7</v>
      </c>
      <c r="E14" s="38">
        <f t="shared" si="0"/>
        <v>73.866</v>
      </c>
      <c r="F14" s="85">
        <v>1</v>
      </c>
      <c r="G14" s="88">
        <v>0.5</v>
      </c>
      <c r="H14" s="38">
        <f t="shared" si="1"/>
        <v>75.366</v>
      </c>
      <c r="I14" s="38"/>
      <c r="J14" s="38"/>
      <c r="K14" s="162">
        <v>100</v>
      </c>
      <c r="L14" s="38">
        <f t="shared" si="2"/>
        <v>10</v>
      </c>
      <c r="M14" s="162">
        <v>100</v>
      </c>
      <c r="N14" s="38">
        <f t="shared" si="3"/>
        <v>10</v>
      </c>
      <c r="O14" s="38">
        <f t="shared" si="4"/>
        <v>20</v>
      </c>
      <c r="P14" s="38">
        <f t="shared" si="5"/>
        <v>95.366</v>
      </c>
      <c r="Q14" s="162">
        <v>1</v>
      </c>
      <c r="R14" s="162">
        <v>20</v>
      </c>
      <c r="S14" s="162">
        <v>50</v>
      </c>
      <c r="T14" s="162">
        <f t="shared" si="6"/>
        <v>340</v>
      </c>
      <c r="U14" s="162"/>
    </row>
    <row r="15" spans="1:21" ht="12" customHeight="1">
      <c r="A15" s="161" t="s">
        <v>30</v>
      </c>
      <c r="B15" s="162">
        <v>54</v>
      </c>
      <c r="C15" s="161" t="s">
        <v>19</v>
      </c>
      <c r="D15" s="38">
        <v>93.6</v>
      </c>
      <c r="E15" s="38">
        <f t="shared" si="0"/>
        <v>73.008</v>
      </c>
      <c r="F15" s="85">
        <v>1</v>
      </c>
      <c r="G15" s="88"/>
      <c r="H15" s="38">
        <f t="shared" si="1"/>
        <v>74.008</v>
      </c>
      <c r="I15" s="38"/>
      <c r="J15" s="38"/>
      <c r="K15" s="162">
        <v>100</v>
      </c>
      <c r="L15" s="38">
        <f t="shared" si="2"/>
        <v>10</v>
      </c>
      <c r="M15" s="162">
        <v>100</v>
      </c>
      <c r="N15" s="38">
        <f t="shared" si="3"/>
        <v>10</v>
      </c>
      <c r="O15" s="38">
        <f t="shared" si="4"/>
        <v>20</v>
      </c>
      <c r="P15" s="38">
        <f t="shared" si="5"/>
        <v>94.008</v>
      </c>
      <c r="Q15" s="162"/>
      <c r="R15" s="162"/>
      <c r="S15" s="162">
        <v>50</v>
      </c>
      <c r="T15" s="162">
        <f t="shared" si="6"/>
        <v>320</v>
      </c>
      <c r="U15" s="162"/>
    </row>
    <row r="16" spans="1:21" ht="12" customHeight="1">
      <c r="A16" s="161" t="s">
        <v>32</v>
      </c>
      <c r="B16" s="162">
        <v>54</v>
      </c>
      <c r="C16" s="161" t="s">
        <v>21</v>
      </c>
      <c r="D16" s="38">
        <v>95.15</v>
      </c>
      <c r="E16" s="38">
        <f t="shared" si="0"/>
        <v>74.21700000000001</v>
      </c>
      <c r="F16" s="85">
        <v>1</v>
      </c>
      <c r="G16" s="88"/>
      <c r="H16" s="38">
        <f t="shared" si="1"/>
        <v>75.21700000000001</v>
      </c>
      <c r="I16" s="38"/>
      <c r="J16" s="38"/>
      <c r="K16" s="162">
        <v>100</v>
      </c>
      <c r="L16" s="38">
        <f t="shared" si="2"/>
        <v>10</v>
      </c>
      <c r="M16" s="162">
        <v>100</v>
      </c>
      <c r="N16" s="38">
        <f t="shared" si="3"/>
        <v>10</v>
      </c>
      <c r="O16" s="38">
        <f t="shared" si="4"/>
        <v>20</v>
      </c>
      <c r="P16" s="38">
        <f t="shared" si="5"/>
        <v>95.21700000000001</v>
      </c>
      <c r="Q16" s="162"/>
      <c r="R16" s="162"/>
      <c r="S16" s="162">
        <v>50</v>
      </c>
      <c r="T16" s="162">
        <f t="shared" si="6"/>
        <v>320</v>
      </c>
      <c r="U16" s="162"/>
    </row>
    <row r="17" spans="1:21" ht="12" customHeight="1">
      <c r="A17" s="161" t="s">
        <v>34</v>
      </c>
      <c r="B17" s="162">
        <v>54</v>
      </c>
      <c r="C17" s="161" t="s">
        <v>23</v>
      </c>
      <c r="D17" s="38">
        <v>96.15</v>
      </c>
      <c r="E17" s="38">
        <f t="shared" si="0"/>
        <v>74.99700000000001</v>
      </c>
      <c r="F17" s="85">
        <v>1</v>
      </c>
      <c r="G17" s="88">
        <v>0.5</v>
      </c>
      <c r="H17" s="38">
        <f t="shared" si="1"/>
        <v>76.49700000000001</v>
      </c>
      <c r="I17" s="38"/>
      <c r="J17" s="38"/>
      <c r="K17" s="162">
        <v>100</v>
      </c>
      <c r="L17" s="38">
        <f t="shared" si="2"/>
        <v>10</v>
      </c>
      <c r="M17" s="162">
        <v>100</v>
      </c>
      <c r="N17" s="38">
        <f t="shared" si="3"/>
        <v>10</v>
      </c>
      <c r="O17" s="38">
        <f t="shared" si="4"/>
        <v>20</v>
      </c>
      <c r="P17" s="38">
        <f t="shared" si="5"/>
        <v>96.49700000000001</v>
      </c>
      <c r="Q17" s="162">
        <v>1</v>
      </c>
      <c r="R17" s="162">
        <v>20</v>
      </c>
      <c r="S17" s="162">
        <v>50</v>
      </c>
      <c r="T17" s="162">
        <f t="shared" si="6"/>
        <v>340</v>
      </c>
      <c r="U17" s="162"/>
    </row>
    <row r="18" spans="1:21" ht="12" customHeight="1">
      <c r="A18" s="161" t="s">
        <v>36</v>
      </c>
      <c r="B18" s="162">
        <v>58</v>
      </c>
      <c r="C18" s="161" t="s">
        <v>25</v>
      </c>
      <c r="D18" s="38">
        <v>94.65</v>
      </c>
      <c r="E18" s="38">
        <f t="shared" si="0"/>
        <v>73.82700000000001</v>
      </c>
      <c r="F18" s="85">
        <v>1</v>
      </c>
      <c r="G18" s="88"/>
      <c r="H18" s="38">
        <f t="shared" si="1"/>
        <v>74.82700000000001</v>
      </c>
      <c r="I18" s="38"/>
      <c r="J18" s="38"/>
      <c r="K18" s="162">
        <v>100</v>
      </c>
      <c r="L18" s="38">
        <f t="shared" si="2"/>
        <v>10</v>
      </c>
      <c r="M18" s="162">
        <v>100</v>
      </c>
      <c r="N18" s="38">
        <f t="shared" si="3"/>
        <v>10</v>
      </c>
      <c r="O18" s="38">
        <f t="shared" si="4"/>
        <v>20</v>
      </c>
      <c r="P18" s="38">
        <f t="shared" si="5"/>
        <v>94.82700000000001</v>
      </c>
      <c r="Q18" s="162">
        <v>1</v>
      </c>
      <c r="R18" s="162">
        <v>20</v>
      </c>
      <c r="S18" s="162">
        <v>50</v>
      </c>
      <c r="T18" s="162">
        <f t="shared" si="6"/>
        <v>360</v>
      </c>
      <c r="U18" s="162"/>
    </row>
    <row r="19" spans="1:21" ht="12" customHeight="1">
      <c r="A19" s="161" t="s">
        <v>38</v>
      </c>
      <c r="B19" s="162">
        <v>54</v>
      </c>
      <c r="C19" s="161" t="s">
        <v>81</v>
      </c>
      <c r="D19" s="38">
        <v>94</v>
      </c>
      <c r="E19" s="38">
        <f t="shared" si="0"/>
        <v>73.32000000000001</v>
      </c>
      <c r="F19" s="85">
        <v>1</v>
      </c>
      <c r="G19" s="88"/>
      <c r="H19" s="38">
        <f t="shared" si="1"/>
        <v>74.32000000000001</v>
      </c>
      <c r="I19" s="38"/>
      <c r="J19" s="38"/>
      <c r="K19" s="162">
        <v>100</v>
      </c>
      <c r="L19" s="38">
        <f t="shared" si="2"/>
        <v>10</v>
      </c>
      <c r="M19" s="162">
        <v>100</v>
      </c>
      <c r="N19" s="38">
        <f t="shared" si="3"/>
        <v>10</v>
      </c>
      <c r="O19" s="38">
        <f t="shared" si="4"/>
        <v>20</v>
      </c>
      <c r="P19" s="38">
        <f t="shared" si="5"/>
        <v>94.32000000000001</v>
      </c>
      <c r="Q19" s="162"/>
      <c r="R19" s="162"/>
      <c r="S19" s="162">
        <v>50</v>
      </c>
      <c r="T19" s="162">
        <f t="shared" si="6"/>
        <v>320</v>
      </c>
      <c r="U19" s="162"/>
    </row>
    <row r="20" spans="1:21" ht="12" customHeight="1">
      <c r="A20" s="161" t="s">
        <v>40</v>
      </c>
      <c r="B20" s="162">
        <v>55</v>
      </c>
      <c r="C20" s="161" t="s">
        <v>29</v>
      </c>
      <c r="D20" s="38">
        <v>94.5</v>
      </c>
      <c r="E20" s="38">
        <f t="shared" si="0"/>
        <v>73.71000000000001</v>
      </c>
      <c r="F20" s="85">
        <v>1</v>
      </c>
      <c r="G20" s="88"/>
      <c r="H20" s="38">
        <f t="shared" si="1"/>
        <v>74.71000000000001</v>
      </c>
      <c r="I20" s="38"/>
      <c r="J20" s="38"/>
      <c r="K20" s="162">
        <v>100</v>
      </c>
      <c r="L20" s="38">
        <f t="shared" si="2"/>
        <v>10</v>
      </c>
      <c r="M20" s="162">
        <v>100</v>
      </c>
      <c r="N20" s="38">
        <f t="shared" si="3"/>
        <v>10</v>
      </c>
      <c r="O20" s="38">
        <f t="shared" si="4"/>
        <v>20</v>
      </c>
      <c r="P20" s="38">
        <f t="shared" si="5"/>
        <v>94.71000000000001</v>
      </c>
      <c r="Q20" s="162">
        <v>1</v>
      </c>
      <c r="R20" s="162">
        <v>20</v>
      </c>
      <c r="S20" s="162">
        <v>50</v>
      </c>
      <c r="T20" s="162">
        <f t="shared" si="6"/>
        <v>345</v>
      </c>
      <c r="U20" s="162"/>
    </row>
    <row r="21" spans="1:21" ht="12" customHeight="1">
      <c r="A21" s="161" t="s">
        <v>42</v>
      </c>
      <c r="B21" s="162">
        <v>55</v>
      </c>
      <c r="C21" s="161" t="s">
        <v>49</v>
      </c>
      <c r="D21" s="38">
        <v>92.75</v>
      </c>
      <c r="E21" s="38">
        <f t="shared" si="0"/>
        <v>72.345</v>
      </c>
      <c r="F21" s="85">
        <v>1</v>
      </c>
      <c r="G21" s="88"/>
      <c r="H21" s="38">
        <f t="shared" si="1"/>
        <v>73.345</v>
      </c>
      <c r="I21" s="38"/>
      <c r="J21" s="38"/>
      <c r="K21" s="162">
        <v>100</v>
      </c>
      <c r="L21" s="38">
        <f t="shared" si="2"/>
        <v>10</v>
      </c>
      <c r="M21" s="162">
        <v>100</v>
      </c>
      <c r="N21" s="38">
        <f t="shared" si="3"/>
        <v>10</v>
      </c>
      <c r="O21" s="38">
        <f t="shared" si="4"/>
        <v>20</v>
      </c>
      <c r="P21" s="38">
        <f t="shared" si="5"/>
        <v>93.345</v>
      </c>
      <c r="Q21" s="162"/>
      <c r="R21" s="162"/>
      <c r="S21" s="162">
        <v>50</v>
      </c>
      <c r="T21" s="162">
        <f t="shared" si="6"/>
        <v>325</v>
      </c>
      <c r="U21" s="162"/>
    </row>
    <row r="22" spans="1:21" ht="12" customHeight="1">
      <c r="A22" s="161" t="s">
        <v>44</v>
      </c>
      <c r="B22" s="162">
        <v>56</v>
      </c>
      <c r="C22" s="161" t="s">
        <v>33</v>
      </c>
      <c r="D22" s="38">
        <v>93.75</v>
      </c>
      <c r="E22" s="38">
        <f t="shared" si="0"/>
        <v>73.125</v>
      </c>
      <c r="F22" s="85">
        <v>1</v>
      </c>
      <c r="G22" s="88"/>
      <c r="H22" s="38">
        <f t="shared" si="1"/>
        <v>74.125</v>
      </c>
      <c r="I22" s="38"/>
      <c r="J22" s="38"/>
      <c r="K22" s="162">
        <v>100</v>
      </c>
      <c r="L22" s="38">
        <f t="shared" si="2"/>
        <v>10</v>
      </c>
      <c r="M22" s="162">
        <v>98.41</v>
      </c>
      <c r="N22" s="38">
        <f t="shared" si="3"/>
        <v>9.841000000000001</v>
      </c>
      <c r="O22" s="38">
        <f t="shared" si="4"/>
        <v>19.841</v>
      </c>
      <c r="P22" s="38">
        <f t="shared" si="5"/>
        <v>93.96600000000001</v>
      </c>
      <c r="Q22" s="162"/>
      <c r="R22" s="162"/>
      <c r="S22" s="162">
        <v>50</v>
      </c>
      <c r="T22" s="162">
        <f t="shared" si="6"/>
        <v>330</v>
      </c>
      <c r="U22" s="162"/>
    </row>
    <row r="23" spans="1:21" ht="12" customHeight="1">
      <c r="A23" s="161" t="s">
        <v>114</v>
      </c>
      <c r="B23" s="162">
        <v>56</v>
      </c>
      <c r="C23" s="161" t="s">
        <v>63</v>
      </c>
      <c r="D23" s="38">
        <v>94</v>
      </c>
      <c r="E23" s="38">
        <f t="shared" si="0"/>
        <v>73.32000000000001</v>
      </c>
      <c r="F23" s="85">
        <v>1</v>
      </c>
      <c r="G23" s="88"/>
      <c r="H23" s="38">
        <f t="shared" si="1"/>
        <v>74.32000000000001</v>
      </c>
      <c r="I23" s="38"/>
      <c r="J23" s="38"/>
      <c r="K23" s="162">
        <v>100</v>
      </c>
      <c r="L23" s="38">
        <f t="shared" si="2"/>
        <v>10</v>
      </c>
      <c r="M23" s="162">
        <v>100</v>
      </c>
      <c r="N23" s="38">
        <f t="shared" si="3"/>
        <v>10</v>
      </c>
      <c r="O23" s="38">
        <f t="shared" si="4"/>
        <v>20</v>
      </c>
      <c r="P23" s="38">
        <f t="shared" si="5"/>
        <v>94.32000000000001</v>
      </c>
      <c r="Q23" s="162"/>
      <c r="R23" s="162"/>
      <c r="S23" s="162">
        <v>50</v>
      </c>
      <c r="T23" s="162">
        <f t="shared" si="6"/>
        <v>330</v>
      </c>
      <c r="U23" s="162"/>
    </row>
    <row r="24" spans="1:21" ht="12" customHeight="1">
      <c r="A24" s="161" t="s">
        <v>46</v>
      </c>
      <c r="B24" s="162">
        <v>60</v>
      </c>
      <c r="C24" s="161" t="s">
        <v>75</v>
      </c>
      <c r="D24" s="38">
        <v>93.65</v>
      </c>
      <c r="E24" s="38">
        <f t="shared" si="0"/>
        <v>73.04700000000001</v>
      </c>
      <c r="F24" s="85">
        <v>1</v>
      </c>
      <c r="G24" s="88"/>
      <c r="H24" s="38">
        <f t="shared" si="1"/>
        <v>74.04700000000001</v>
      </c>
      <c r="I24" s="38"/>
      <c r="J24" s="38"/>
      <c r="K24" s="162">
        <v>100</v>
      </c>
      <c r="L24" s="38">
        <f t="shared" si="2"/>
        <v>10</v>
      </c>
      <c r="M24" s="162">
        <v>100</v>
      </c>
      <c r="N24" s="38">
        <f t="shared" si="3"/>
        <v>10</v>
      </c>
      <c r="O24" s="38">
        <f t="shared" si="4"/>
        <v>20</v>
      </c>
      <c r="P24" s="38">
        <f t="shared" si="5"/>
        <v>94.04700000000001</v>
      </c>
      <c r="Q24" s="162"/>
      <c r="R24" s="162"/>
      <c r="S24" s="162">
        <v>50</v>
      </c>
      <c r="T24" s="162">
        <f t="shared" si="6"/>
        <v>350</v>
      </c>
      <c r="U24" s="162"/>
    </row>
    <row r="25" spans="1:21" ht="12" customHeight="1">
      <c r="A25" s="161" t="s">
        <v>48</v>
      </c>
      <c r="B25" s="162">
        <v>60</v>
      </c>
      <c r="C25" s="161" t="s">
        <v>83</v>
      </c>
      <c r="D25" s="38">
        <v>95.2</v>
      </c>
      <c r="E25" s="38">
        <f t="shared" si="0"/>
        <v>74.256</v>
      </c>
      <c r="F25" s="85">
        <v>1</v>
      </c>
      <c r="G25" s="88">
        <v>0.5</v>
      </c>
      <c r="H25" s="38">
        <f t="shared" si="1"/>
        <v>75.756</v>
      </c>
      <c r="I25" s="38"/>
      <c r="J25" s="38"/>
      <c r="K25" s="162">
        <v>100</v>
      </c>
      <c r="L25" s="38">
        <f t="shared" si="2"/>
        <v>10</v>
      </c>
      <c r="M25" s="162">
        <v>100</v>
      </c>
      <c r="N25" s="38">
        <f t="shared" si="3"/>
        <v>10</v>
      </c>
      <c r="O25" s="38">
        <f t="shared" si="4"/>
        <v>20</v>
      </c>
      <c r="P25" s="38">
        <f t="shared" si="5"/>
        <v>95.756</v>
      </c>
      <c r="Q25" s="162">
        <v>1</v>
      </c>
      <c r="R25" s="162">
        <v>20</v>
      </c>
      <c r="S25" s="162">
        <v>50</v>
      </c>
      <c r="T25" s="162">
        <f t="shared" si="6"/>
        <v>370</v>
      </c>
      <c r="U25" s="162"/>
    </row>
    <row r="26" spans="1:21" ht="12" customHeight="1">
      <c r="A26" s="161" t="s">
        <v>50</v>
      </c>
      <c r="B26" s="162">
        <v>60</v>
      </c>
      <c r="C26" s="161" t="s">
        <v>41</v>
      </c>
      <c r="D26" s="38">
        <v>94.55</v>
      </c>
      <c r="E26" s="38">
        <f t="shared" si="0"/>
        <v>73.749</v>
      </c>
      <c r="F26" s="85">
        <v>1</v>
      </c>
      <c r="G26" s="88">
        <v>0.5</v>
      </c>
      <c r="H26" s="38">
        <f t="shared" si="1"/>
        <v>75.249</v>
      </c>
      <c r="I26" s="38"/>
      <c r="J26" s="38"/>
      <c r="K26" s="162">
        <v>100</v>
      </c>
      <c r="L26" s="38">
        <f t="shared" si="2"/>
        <v>10</v>
      </c>
      <c r="M26" s="162">
        <v>100</v>
      </c>
      <c r="N26" s="38">
        <f t="shared" si="3"/>
        <v>10</v>
      </c>
      <c r="O26" s="38">
        <f t="shared" si="4"/>
        <v>20</v>
      </c>
      <c r="P26" s="38">
        <f t="shared" si="5"/>
        <v>95.249</v>
      </c>
      <c r="Q26" s="162">
        <v>1</v>
      </c>
      <c r="R26" s="162">
        <v>20</v>
      </c>
      <c r="S26" s="162">
        <v>50</v>
      </c>
      <c r="T26" s="162">
        <f t="shared" si="6"/>
        <v>370</v>
      </c>
      <c r="U26" s="162"/>
    </row>
    <row r="27" spans="1:21" ht="12" customHeight="1">
      <c r="A27" s="161" t="s">
        <v>52</v>
      </c>
      <c r="B27" s="162">
        <v>61</v>
      </c>
      <c r="C27" s="161" t="s">
        <v>43</v>
      </c>
      <c r="D27" s="38">
        <v>94.9</v>
      </c>
      <c r="E27" s="38">
        <f t="shared" si="0"/>
        <v>74.022</v>
      </c>
      <c r="F27" s="85">
        <v>1</v>
      </c>
      <c r="G27" s="88"/>
      <c r="H27" s="38">
        <f t="shared" si="1"/>
        <v>75.022</v>
      </c>
      <c r="I27" s="38"/>
      <c r="J27" s="38"/>
      <c r="K27" s="162">
        <v>100</v>
      </c>
      <c r="L27" s="38">
        <f t="shared" si="2"/>
        <v>10</v>
      </c>
      <c r="M27" s="162">
        <v>91.95</v>
      </c>
      <c r="N27" s="38">
        <f t="shared" si="3"/>
        <v>9.195</v>
      </c>
      <c r="O27" s="38">
        <f t="shared" si="4"/>
        <v>19.195</v>
      </c>
      <c r="P27" s="38">
        <f t="shared" si="5"/>
        <v>94.21700000000001</v>
      </c>
      <c r="Q27" s="162"/>
      <c r="R27" s="162"/>
      <c r="S27" s="162">
        <v>50</v>
      </c>
      <c r="T27" s="162">
        <f t="shared" si="6"/>
        <v>355</v>
      </c>
      <c r="U27" s="162"/>
    </row>
    <row r="28" spans="1:21" ht="12" customHeight="1">
      <c r="A28" s="161" t="s">
        <v>54</v>
      </c>
      <c r="B28" s="162">
        <v>62</v>
      </c>
      <c r="C28" s="161" t="s">
        <v>71</v>
      </c>
      <c r="D28" s="38">
        <v>92.6</v>
      </c>
      <c r="E28" s="38">
        <f t="shared" si="0"/>
        <v>72.228</v>
      </c>
      <c r="F28" s="85">
        <v>1</v>
      </c>
      <c r="G28" s="88"/>
      <c r="H28" s="38">
        <f t="shared" si="1"/>
        <v>73.228</v>
      </c>
      <c r="I28" s="38"/>
      <c r="J28" s="38"/>
      <c r="K28" s="162">
        <v>100</v>
      </c>
      <c r="L28" s="38">
        <f t="shared" si="2"/>
        <v>10</v>
      </c>
      <c r="M28" s="162">
        <v>100</v>
      </c>
      <c r="N28" s="38">
        <f t="shared" si="3"/>
        <v>10</v>
      </c>
      <c r="O28" s="38">
        <f t="shared" si="4"/>
        <v>20</v>
      </c>
      <c r="P28" s="38">
        <f t="shared" si="5"/>
        <v>93.228</v>
      </c>
      <c r="Q28" s="162"/>
      <c r="R28" s="162"/>
      <c r="S28" s="162">
        <v>50</v>
      </c>
      <c r="T28" s="162">
        <f t="shared" si="6"/>
        <v>360</v>
      </c>
      <c r="U28" s="162"/>
    </row>
    <row r="29" spans="1:21" ht="12" customHeight="1">
      <c r="A29" s="161" t="s">
        <v>58</v>
      </c>
      <c r="B29" s="162">
        <v>53</v>
      </c>
      <c r="C29" s="161" t="s">
        <v>115</v>
      </c>
      <c r="D29" s="38">
        <v>92.19999999999999</v>
      </c>
      <c r="E29" s="38">
        <f>D29*0.68</f>
        <v>62.696</v>
      </c>
      <c r="F29" s="85">
        <v>1</v>
      </c>
      <c r="G29" s="88"/>
      <c r="H29" s="38">
        <f t="shared" si="1"/>
        <v>63.696</v>
      </c>
      <c r="I29" s="38">
        <v>88.67</v>
      </c>
      <c r="J29" s="38">
        <f>I29*0.1</f>
        <v>8.867</v>
      </c>
      <c r="K29" s="162">
        <v>100</v>
      </c>
      <c r="L29" s="38">
        <f t="shared" si="2"/>
        <v>10</v>
      </c>
      <c r="M29" s="162">
        <v>94.5</v>
      </c>
      <c r="N29" s="38">
        <f t="shared" si="3"/>
        <v>9.450000000000001</v>
      </c>
      <c r="O29" s="38">
        <f t="shared" si="4"/>
        <v>19.450000000000003</v>
      </c>
      <c r="P29" s="38">
        <f t="shared" si="5"/>
        <v>92.013</v>
      </c>
      <c r="Q29" s="162"/>
      <c r="R29" s="162"/>
      <c r="S29" s="162">
        <v>50</v>
      </c>
      <c r="T29" s="162">
        <f t="shared" si="6"/>
        <v>315</v>
      </c>
      <c r="U29" s="162"/>
    </row>
    <row r="30" spans="1:21" ht="12" customHeight="1">
      <c r="A30" s="161" t="s">
        <v>60</v>
      </c>
      <c r="B30" s="162">
        <v>53</v>
      </c>
      <c r="C30" s="161" t="s">
        <v>73</v>
      </c>
      <c r="D30" s="38">
        <v>92.3</v>
      </c>
      <c r="E30" s="38">
        <f aca="true" t="shared" si="7" ref="E30:E40">D30*0.68</f>
        <v>62.764</v>
      </c>
      <c r="F30" s="85">
        <v>1</v>
      </c>
      <c r="G30" s="88"/>
      <c r="H30" s="38">
        <f t="shared" si="1"/>
        <v>63.764</v>
      </c>
      <c r="I30" s="38">
        <v>82.45</v>
      </c>
      <c r="J30" s="38">
        <f aca="true" t="shared" si="8" ref="J30:J40">I30*0.1</f>
        <v>8.245000000000001</v>
      </c>
      <c r="K30" s="162">
        <v>100</v>
      </c>
      <c r="L30" s="38">
        <f t="shared" si="2"/>
        <v>10</v>
      </c>
      <c r="M30" s="162">
        <v>99.76</v>
      </c>
      <c r="N30" s="38">
        <f t="shared" si="3"/>
        <v>9.976</v>
      </c>
      <c r="O30" s="38">
        <f t="shared" si="4"/>
        <v>19.976</v>
      </c>
      <c r="P30" s="38">
        <f t="shared" si="5"/>
        <v>91.985</v>
      </c>
      <c r="Q30" s="162"/>
      <c r="R30" s="162"/>
      <c r="S30" s="162">
        <v>50</v>
      </c>
      <c r="T30" s="162">
        <f t="shared" si="6"/>
        <v>315</v>
      </c>
      <c r="U30" s="162"/>
    </row>
    <row r="31" spans="1:21" ht="12" customHeight="1">
      <c r="A31" s="161" t="s">
        <v>62</v>
      </c>
      <c r="B31" s="162">
        <v>52</v>
      </c>
      <c r="C31" s="161" t="s">
        <v>51</v>
      </c>
      <c r="D31" s="38">
        <v>94.55</v>
      </c>
      <c r="E31" s="38">
        <f t="shared" si="7"/>
        <v>64.294</v>
      </c>
      <c r="F31" s="85">
        <v>2</v>
      </c>
      <c r="G31" s="88"/>
      <c r="H31" s="38">
        <f t="shared" si="1"/>
        <v>66.294</v>
      </c>
      <c r="I31" s="38">
        <v>86.52</v>
      </c>
      <c r="J31" s="38">
        <f t="shared" si="8"/>
        <v>8.652</v>
      </c>
      <c r="K31" s="162">
        <v>100</v>
      </c>
      <c r="L31" s="38">
        <f t="shared" si="2"/>
        <v>10</v>
      </c>
      <c r="M31" s="162">
        <v>100</v>
      </c>
      <c r="N31" s="38">
        <f t="shared" si="3"/>
        <v>10</v>
      </c>
      <c r="O31" s="38">
        <f t="shared" si="4"/>
        <v>20</v>
      </c>
      <c r="P31" s="38">
        <f t="shared" si="5"/>
        <v>94.946</v>
      </c>
      <c r="Q31" s="162">
        <v>1</v>
      </c>
      <c r="R31" s="162">
        <v>20</v>
      </c>
      <c r="S31" s="162">
        <v>50</v>
      </c>
      <c r="T31" s="162">
        <f t="shared" si="6"/>
        <v>330</v>
      </c>
      <c r="U31" s="162"/>
    </row>
    <row r="32" spans="1:21" ht="12" customHeight="1">
      <c r="A32" s="161" t="s">
        <v>64</v>
      </c>
      <c r="B32" s="162">
        <v>53</v>
      </c>
      <c r="C32" s="161" t="s">
        <v>53</v>
      </c>
      <c r="D32" s="38">
        <v>94.35</v>
      </c>
      <c r="E32" s="38">
        <f t="shared" si="7"/>
        <v>64.158</v>
      </c>
      <c r="F32" s="85">
        <v>1</v>
      </c>
      <c r="G32" s="88">
        <v>0.5</v>
      </c>
      <c r="H32" s="38">
        <f t="shared" si="1"/>
        <v>65.658</v>
      </c>
      <c r="I32" s="38">
        <v>96.8</v>
      </c>
      <c r="J32" s="38">
        <f t="shared" si="8"/>
        <v>9.68</v>
      </c>
      <c r="K32" s="162">
        <v>100</v>
      </c>
      <c r="L32" s="38">
        <f t="shared" si="2"/>
        <v>10</v>
      </c>
      <c r="M32" s="162">
        <v>100</v>
      </c>
      <c r="N32" s="38">
        <f t="shared" si="3"/>
        <v>10</v>
      </c>
      <c r="O32" s="38">
        <f t="shared" si="4"/>
        <v>20</v>
      </c>
      <c r="P32" s="38">
        <f t="shared" si="5"/>
        <v>95.338</v>
      </c>
      <c r="Q32" s="162">
        <v>1</v>
      </c>
      <c r="R32" s="162">
        <v>20</v>
      </c>
      <c r="S32" s="162">
        <v>50</v>
      </c>
      <c r="T32" s="162">
        <f t="shared" si="6"/>
        <v>335</v>
      </c>
      <c r="U32" s="162"/>
    </row>
    <row r="33" spans="1:21" ht="12" customHeight="1">
      <c r="A33" s="161" t="s">
        <v>66</v>
      </c>
      <c r="B33" s="162">
        <v>54</v>
      </c>
      <c r="C33" s="161" t="s">
        <v>55</v>
      </c>
      <c r="D33" s="38">
        <v>93.3</v>
      </c>
      <c r="E33" s="38">
        <f t="shared" si="7"/>
        <v>63.444</v>
      </c>
      <c r="F33" s="85">
        <v>1</v>
      </c>
      <c r="G33" s="88"/>
      <c r="H33" s="38">
        <f t="shared" si="1"/>
        <v>64.444</v>
      </c>
      <c r="I33" s="38">
        <v>84.13</v>
      </c>
      <c r="J33" s="38">
        <f t="shared" si="8"/>
        <v>8.413</v>
      </c>
      <c r="K33" s="162">
        <v>100</v>
      </c>
      <c r="L33" s="38">
        <f t="shared" si="2"/>
        <v>10</v>
      </c>
      <c r="M33" s="162">
        <v>100</v>
      </c>
      <c r="N33" s="38">
        <f t="shared" si="3"/>
        <v>10</v>
      </c>
      <c r="O33" s="38">
        <f t="shared" si="4"/>
        <v>20</v>
      </c>
      <c r="P33" s="38">
        <f t="shared" si="5"/>
        <v>92.857</v>
      </c>
      <c r="Q33" s="162"/>
      <c r="R33" s="162"/>
      <c r="S33" s="162">
        <v>50</v>
      </c>
      <c r="T33" s="162">
        <f t="shared" si="6"/>
        <v>320</v>
      </c>
      <c r="U33" s="162"/>
    </row>
    <row r="34" spans="1:21" ht="12" customHeight="1">
      <c r="A34" s="161" t="s">
        <v>68</v>
      </c>
      <c r="B34" s="162">
        <v>50</v>
      </c>
      <c r="C34" s="161" t="s">
        <v>57</v>
      </c>
      <c r="D34" s="38">
        <v>94.15</v>
      </c>
      <c r="E34" s="38">
        <f t="shared" si="7"/>
        <v>64.022</v>
      </c>
      <c r="F34" s="85">
        <v>1</v>
      </c>
      <c r="G34" s="88">
        <v>0.5</v>
      </c>
      <c r="H34" s="38">
        <f t="shared" si="1"/>
        <v>65.522</v>
      </c>
      <c r="I34" s="38">
        <v>84.89</v>
      </c>
      <c r="J34" s="38">
        <f t="shared" si="8"/>
        <v>8.489</v>
      </c>
      <c r="K34" s="162">
        <v>100</v>
      </c>
      <c r="L34" s="38">
        <f t="shared" si="2"/>
        <v>10</v>
      </c>
      <c r="M34" s="162">
        <v>93.75</v>
      </c>
      <c r="N34" s="38">
        <f t="shared" si="3"/>
        <v>9.375</v>
      </c>
      <c r="O34" s="38">
        <f t="shared" si="4"/>
        <v>19.375</v>
      </c>
      <c r="P34" s="38">
        <f t="shared" si="5"/>
        <v>93.38600000000001</v>
      </c>
      <c r="Q34" s="162"/>
      <c r="R34" s="162"/>
      <c r="S34" s="162">
        <v>50</v>
      </c>
      <c r="T34" s="162">
        <f t="shared" si="6"/>
        <v>300</v>
      </c>
      <c r="U34" s="162"/>
    </row>
    <row r="35" spans="1:21" ht="12" customHeight="1">
      <c r="A35" s="161" t="s">
        <v>70</v>
      </c>
      <c r="B35" s="162">
        <v>53</v>
      </c>
      <c r="C35" s="161" t="s">
        <v>59</v>
      </c>
      <c r="D35" s="38">
        <v>95.15</v>
      </c>
      <c r="E35" s="38">
        <f t="shared" si="7"/>
        <v>64.70200000000001</v>
      </c>
      <c r="F35" s="85">
        <v>1</v>
      </c>
      <c r="G35" s="88">
        <v>0.5</v>
      </c>
      <c r="H35" s="38">
        <f t="shared" si="1"/>
        <v>66.20200000000001</v>
      </c>
      <c r="I35" s="38">
        <v>83.2</v>
      </c>
      <c r="J35" s="38">
        <f t="shared" si="8"/>
        <v>8.32</v>
      </c>
      <c r="K35" s="162">
        <v>100</v>
      </c>
      <c r="L35" s="38">
        <f t="shared" si="2"/>
        <v>10</v>
      </c>
      <c r="M35" s="162">
        <v>59.84</v>
      </c>
      <c r="N35" s="38">
        <f t="shared" si="3"/>
        <v>5.984000000000001</v>
      </c>
      <c r="O35" s="38">
        <f t="shared" si="4"/>
        <v>15.984000000000002</v>
      </c>
      <c r="P35" s="38">
        <f t="shared" si="5"/>
        <v>90.50600000000001</v>
      </c>
      <c r="Q35" s="162"/>
      <c r="R35" s="162"/>
      <c r="S35" s="162">
        <v>50</v>
      </c>
      <c r="T35" s="162">
        <f t="shared" si="6"/>
        <v>315</v>
      </c>
      <c r="U35" s="162"/>
    </row>
    <row r="36" spans="1:21" ht="12" customHeight="1">
      <c r="A36" s="161" t="s">
        <v>72</v>
      </c>
      <c r="B36" s="162">
        <v>58</v>
      </c>
      <c r="C36" s="161" t="s">
        <v>61</v>
      </c>
      <c r="D36" s="38">
        <v>95.2</v>
      </c>
      <c r="E36" s="38">
        <f t="shared" si="7"/>
        <v>64.736</v>
      </c>
      <c r="F36" s="85">
        <v>2</v>
      </c>
      <c r="G36" s="88"/>
      <c r="H36" s="38">
        <f t="shared" si="1"/>
        <v>66.736</v>
      </c>
      <c r="I36" s="38">
        <v>81.38</v>
      </c>
      <c r="J36" s="38">
        <f t="shared" si="8"/>
        <v>8.138</v>
      </c>
      <c r="K36" s="162">
        <v>100</v>
      </c>
      <c r="L36" s="38">
        <f t="shared" si="2"/>
        <v>10</v>
      </c>
      <c r="M36" s="162">
        <v>100</v>
      </c>
      <c r="N36" s="38">
        <f t="shared" si="3"/>
        <v>10</v>
      </c>
      <c r="O36" s="38">
        <f t="shared" si="4"/>
        <v>20</v>
      </c>
      <c r="P36" s="38">
        <f t="shared" si="5"/>
        <v>94.874</v>
      </c>
      <c r="Q36" s="162">
        <v>1</v>
      </c>
      <c r="R36" s="162">
        <v>20</v>
      </c>
      <c r="S36" s="162">
        <v>50</v>
      </c>
      <c r="T36" s="162">
        <f t="shared" si="6"/>
        <v>360</v>
      </c>
      <c r="U36" s="162"/>
    </row>
    <row r="37" spans="1:21" ht="12" customHeight="1">
      <c r="A37" s="161" t="s">
        <v>74</v>
      </c>
      <c r="B37" s="162">
        <v>57</v>
      </c>
      <c r="C37" s="161" t="s">
        <v>116</v>
      </c>
      <c r="D37" s="38">
        <v>92.5</v>
      </c>
      <c r="E37" s="38">
        <f t="shared" si="7"/>
        <v>62.900000000000006</v>
      </c>
      <c r="F37" s="85">
        <v>2</v>
      </c>
      <c r="G37" s="88"/>
      <c r="H37" s="38">
        <f t="shared" si="1"/>
        <v>64.9</v>
      </c>
      <c r="I37" s="38">
        <v>83.87</v>
      </c>
      <c r="J37" s="38">
        <f t="shared" si="8"/>
        <v>8.387</v>
      </c>
      <c r="K37" s="162">
        <v>100</v>
      </c>
      <c r="L37" s="38">
        <f t="shared" si="2"/>
        <v>10</v>
      </c>
      <c r="M37" s="162">
        <v>100</v>
      </c>
      <c r="N37" s="38">
        <f t="shared" si="3"/>
        <v>10</v>
      </c>
      <c r="O37" s="38">
        <f t="shared" si="4"/>
        <v>20</v>
      </c>
      <c r="P37" s="38">
        <f t="shared" si="5"/>
        <v>93.287</v>
      </c>
      <c r="Q37" s="162"/>
      <c r="R37" s="162"/>
      <c r="S37" s="162">
        <v>50</v>
      </c>
      <c r="T37" s="162">
        <f t="shared" si="6"/>
        <v>335</v>
      </c>
      <c r="U37" s="162"/>
    </row>
    <row r="38" spans="1:21" ht="12" customHeight="1">
      <c r="A38" s="161" t="s">
        <v>76</v>
      </c>
      <c r="B38" s="162">
        <v>56</v>
      </c>
      <c r="C38" s="161" t="s">
        <v>77</v>
      </c>
      <c r="D38" s="38">
        <v>94.5</v>
      </c>
      <c r="E38" s="38">
        <f t="shared" si="7"/>
        <v>64.26</v>
      </c>
      <c r="F38" s="85">
        <v>1</v>
      </c>
      <c r="G38" s="88">
        <v>0.5</v>
      </c>
      <c r="H38" s="38">
        <f t="shared" si="1"/>
        <v>65.76</v>
      </c>
      <c r="I38" s="38">
        <v>83.18</v>
      </c>
      <c r="J38" s="38">
        <f t="shared" si="8"/>
        <v>8.318000000000001</v>
      </c>
      <c r="K38" s="162">
        <v>100</v>
      </c>
      <c r="L38" s="38">
        <f t="shared" si="2"/>
        <v>10</v>
      </c>
      <c r="M38" s="162">
        <v>62.96</v>
      </c>
      <c r="N38" s="38">
        <f t="shared" si="3"/>
        <v>6.296</v>
      </c>
      <c r="O38" s="38">
        <f t="shared" si="4"/>
        <v>16.296</v>
      </c>
      <c r="P38" s="38">
        <f t="shared" si="5"/>
        <v>90.37400000000001</v>
      </c>
      <c r="Q38" s="162"/>
      <c r="R38" s="162"/>
      <c r="S38" s="162">
        <v>50</v>
      </c>
      <c r="T38" s="162">
        <f t="shared" si="6"/>
        <v>330</v>
      </c>
      <c r="U38" s="162"/>
    </row>
    <row r="39" spans="1:21" ht="12" customHeight="1">
      <c r="A39" s="161" t="s">
        <v>78</v>
      </c>
      <c r="B39" s="162">
        <v>57</v>
      </c>
      <c r="C39" s="161" t="s">
        <v>67</v>
      </c>
      <c r="D39" s="38">
        <v>93.25</v>
      </c>
      <c r="E39" s="38">
        <f t="shared" si="7"/>
        <v>63.410000000000004</v>
      </c>
      <c r="F39" s="85">
        <v>1</v>
      </c>
      <c r="G39" s="88"/>
      <c r="H39" s="38">
        <f t="shared" si="1"/>
        <v>64.41</v>
      </c>
      <c r="I39" s="38">
        <v>90.63</v>
      </c>
      <c r="J39" s="38">
        <f t="shared" si="8"/>
        <v>9.063</v>
      </c>
      <c r="K39" s="162">
        <v>100</v>
      </c>
      <c r="L39" s="38">
        <f t="shared" si="2"/>
        <v>10</v>
      </c>
      <c r="M39" s="162">
        <v>100</v>
      </c>
      <c r="N39" s="38">
        <f t="shared" si="3"/>
        <v>10</v>
      </c>
      <c r="O39" s="38">
        <f t="shared" si="4"/>
        <v>20</v>
      </c>
      <c r="P39" s="38">
        <f t="shared" si="5"/>
        <v>93.473</v>
      </c>
      <c r="Q39" s="162"/>
      <c r="R39" s="162"/>
      <c r="S39" s="162">
        <v>50</v>
      </c>
      <c r="T39" s="162">
        <f t="shared" si="6"/>
        <v>335</v>
      </c>
      <c r="U39" s="162"/>
    </row>
    <row r="40" spans="1:21" ht="12" customHeight="1">
      <c r="A40" s="161" t="s">
        <v>80</v>
      </c>
      <c r="B40" s="162">
        <v>57</v>
      </c>
      <c r="C40" s="161" t="s">
        <v>69</v>
      </c>
      <c r="D40" s="38">
        <v>95.25</v>
      </c>
      <c r="E40" s="38">
        <f t="shared" si="7"/>
        <v>64.77000000000001</v>
      </c>
      <c r="F40" s="85">
        <v>2</v>
      </c>
      <c r="G40" s="88"/>
      <c r="H40" s="38">
        <f t="shared" si="1"/>
        <v>66.77000000000001</v>
      </c>
      <c r="I40" s="38">
        <v>76.67</v>
      </c>
      <c r="J40" s="38">
        <f t="shared" si="8"/>
        <v>7.667000000000001</v>
      </c>
      <c r="K40" s="162">
        <v>100</v>
      </c>
      <c r="L40" s="38">
        <f t="shared" si="2"/>
        <v>10</v>
      </c>
      <c r="M40" s="162">
        <v>100</v>
      </c>
      <c r="N40" s="38">
        <f t="shared" si="3"/>
        <v>10</v>
      </c>
      <c r="O40" s="38">
        <f t="shared" si="4"/>
        <v>20</v>
      </c>
      <c r="P40" s="38">
        <f t="shared" si="5"/>
        <v>94.43700000000001</v>
      </c>
      <c r="Q40" s="162">
        <v>1</v>
      </c>
      <c r="R40" s="162">
        <v>20</v>
      </c>
      <c r="S40" s="162">
        <v>50</v>
      </c>
      <c r="T40" s="162">
        <f t="shared" si="6"/>
        <v>355</v>
      </c>
      <c r="U40" s="162"/>
    </row>
    <row r="41" spans="1:21" ht="12" customHeight="1">
      <c r="A41" s="161" t="s">
        <v>85</v>
      </c>
      <c r="B41" s="162"/>
      <c r="C41" s="162"/>
      <c r="D41" s="38"/>
      <c r="E41" s="38"/>
      <c r="F41" s="162"/>
      <c r="G41" s="162"/>
      <c r="H41" s="38"/>
      <c r="I41" s="38"/>
      <c r="J41" s="38"/>
      <c r="K41" s="162"/>
      <c r="L41" s="38"/>
      <c r="M41" s="162"/>
      <c r="N41" s="38"/>
      <c r="O41" s="38"/>
      <c r="P41" s="38"/>
      <c r="Q41" s="162"/>
      <c r="R41" s="162">
        <f>SUM(R4:R40)</f>
        <v>240</v>
      </c>
      <c r="S41" s="162">
        <f>SUM(S4:S40)</f>
        <v>1850</v>
      </c>
      <c r="T41" s="162">
        <f>SUM(T4:T40)</f>
        <v>12195</v>
      </c>
      <c r="U41" s="162"/>
    </row>
    <row r="42" spans="1:21" ht="12" customHeight="1">
      <c r="A42" s="161" t="s">
        <v>86</v>
      </c>
      <c r="B42" s="163"/>
      <c r="C42" s="163"/>
      <c r="D42" s="163"/>
      <c r="E42" s="163"/>
      <c r="F42" s="163"/>
      <c r="G42" s="163"/>
      <c r="H42" s="163"/>
      <c r="I42" s="8"/>
      <c r="J42" s="163"/>
      <c r="K42" s="163"/>
      <c r="L42" s="8"/>
      <c r="M42" s="163"/>
      <c r="N42" s="163"/>
      <c r="O42" s="163"/>
      <c r="P42" s="163"/>
      <c r="Q42" s="163"/>
      <c r="R42" s="163"/>
      <c r="S42" s="163"/>
      <c r="T42" s="163"/>
      <c r="U42" s="163"/>
    </row>
    <row r="43" spans="1:21" ht="12" customHeight="1">
      <c r="A43" s="105"/>
      <c r="B43" s="105"/>
      <c r="C43" s="164"/>
      <c r="D43" s="107"/>
      <c r="E43" s="107"/>
      <c r="F43" s="105"/>
      <c r="G43" s="105"/>
      <c r="H43" s="107"/>
      <c r="I43" s="107"/>
      <c r="J43" s="107"/>
      <c r="K43" s="105"/>
      <c r="L43" s="107" t="s">
        <v>117</v>
      </c>
      <c r="M43" s="105"/>
      <c r="N43" s="107"/>
      <c r="O43" s="107"/>
      <c r="P43" s="107"/>
      <c r="Q43" s="141" t="s">
        <v>118</v>
      </c>
      <c r="R43" s="105" t="s">
        <v>119</v>
      </c>
      <c r="S43" s="105"/>
      <c r="T43" s="105"/>
      <c r="U43" s="105"/>
    </row>
    <row r="44" ht="12" customHeight="1"/>
  </sheetData>
  <sheetProtection/>
  <mergeCells count="14">
    <mergeCell ref="A1:U1"/>
    <mergeCell ref="D2:H2"/>
    <mergeCell ref="I2:J2"/>
    <mergeCell ref="K2:O2"/>
    <mergeCell ref="B42:U42"/>
    <mergeCell ref="A2:A3"/>
    <mergeCell ref="B2:B3"/>
    <mergeCell ref="C2:C3"/>
    <mergeCell ref="P2:P3"/>
    <mergeCell ref="Q2:Q3"/>
    <mergeCell ref="R2:R3"/>
    <mergeCell ref="S2:S3"/>
    <mergeCell ref="T2:T3"/>
    <mergeCell ref="U2:U3"/>
  </mergeCells>
  <printOptions horizontalCentered="1" verticalCentered="1"/>
  <pageMargins left="0.16111111111111112" right="0.19652777777777777" top="0.40902777777777777" bottom="0.40902777777777777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3"/>
  <sheetViews>
    <sheetView zoomScaleSheetLayoutView="100" workbookViewId="0" topLeftCell="A5">
      <selection activeCell="T43" sqref="T43"/>
    </sheetView>
  </sheetViews>
  <sheetFormatPr defaultColWidth="9.00390625" defaultRowHeight="15"/>
  <cols>
    <col min="1" max="1" width="6.8515625" style="0" customWidth="1"/>
    <col min="2" max="2" width="5.140625" style="0" customWidth="1"/>
    <col min="3" max="3" width="7.7109375" style="109" customWidth="1"/>
    <col min="4" max="4" width="8.28125" style="0" customWidth="1"/>
    <col min="5" max="5" width="7.421875" style="0" customWidth="1"/>
    <col min="6" max="6" width="4.421875" style="67" customWidth="1"/>
    <col min="7" max="7" width="4.00390625" style="0" customWidth="1"/>
    <col min="8" max="8" width="6.7109375" style="0" customWidth="1"/>
    <col min="9" max="9" width="4.57421875" style="0" customWidth="1"/>
    <col min="10" max="10" width="5.140625" style="66" customWidth="1"/>
    <col min="11" max="11" width="4.7109375" style="0" customWidth="1"/>
    <col min="12" max="12" width="4.7109375" style="66" customWidth="1"/>
    <col min="13" max="13" width="7.57421875" style="0" customWidth="1"/>
    <col min="14" max="14" width="7.421875" style="58" customWidth="1"/>
    <col min="15" max="15" width="6.421875" style="0" customWidth="1"/>
    <col min="16" max="16" width="8.28125" style="58" customWidth="1"/>
    <col min="17" max="17" width="8.140625" style="58" customWidth="1"/>
    <col min="18" max="18" width="7.7109375" style="0" customWidth="1"/>
    <col min="19" max="19" width="5.57421875" style="0" customWidth="1"/>
    <col min="20" max="20" width="5.28125" style="0" customWidth="1"/>
    <col min="21" max="21" width="5.421875" style="0" customWidth="1"/>
    <col min="22" max="22" width="6.421875" style="0" customWidth="1"/>
    <col min="23" max="23" width="6.140625" style="0" customWidth="1"/>
  </cols>
  <sheetData>
    <row r="1" spans="1:23" ht="18.75">
      <c r="A1" s="2" t="s">
        <v>132</v>
      </c>
      <c r="B1" s="68"/>
      <c r="C1" s="69"/>
      <c r="D1" s="70"/>
      <c r="E1" s="70"/>
      <c r="F1" s="71"/>
      <c r="G1" s="68"/>
      <c r="H1" s="70"/>
      <c r="I1" s="110"/>
      <c r="J1" s="110"/>
      <c r="K1" s="68"/>
      <c r="L1" s="110"/>
      <c r="M1" s="68"/>
      <c r="N1" s="70"/>
      <c r="O1" s="68"/>
      <c r="P1" s="70"/>
      <c r="Q1" s="70"/>
      <c r="R1" s="70"/>
      <c r="S1" s="68"/>
      <c r="T1" s="68"/>
      <c r="U1" s="68"/>
      <c r="V1" s="68"/>
      <c r="W1" s="68"/>
    </row>
    <row r="2" spans="1:23" ht="24" customHeight="1">
      <c r="A2" s="72" t="s">
        <v>1</v>
      </c>
      <c r="B2" s="72" t="s">
        <v>2</v>
      </c>
      <c r="C2" s="73" t="s">
        <v>3</v>
      </c>
      <c r="D2" s="74" t="s">
        <v>133</v>
      </c>
      <c r="E2" s="75"/>
      <c r="F2" s="76"/>
      <c r="G2" s="77"/>
      <c r="H2" s="78"/>
      <c r="I2" s="111" t="s">
        <v>134</v>
      </c>
      <c r="J2" s="151"/>
      <c r="K2" s="112" t="s">
        <v>135</v>
      </c>
      <c r="L2" s="113"/>
      <c r="M2" s="112" t="s">
        <v>136</v>
      </c>
      <c r="N2" s="78"/>
      <c r="O2" s="112" t="s">
        <v>137</v>
      </c>
      <c r="P2" s="152"/>
      <c r="Q2" s="114"/>
      <c r="R2" s="133" t="s">
        <v>95</v>
      </c>
      <c r="S2" s="134" t="s">
        <v>96</v>
      </c>
      <c r="T2" s="134" t="s">
        <v>138</v>
      </c>
      <c r="U2" s="134" t="s">
        <v>98</v>
      </c>
      <c r="V2" s="135" t="s">
        <v>99</v>
      </c>
      <c r="W2" s="72" t="s">
        <v>7</v>
      </c>
    </row>
    <row r="3" spans="1:23" ht="27.75" customHeight="1">
      <c r="A3" s="79"/>
      <c r="B3" s="79"/>
      <c r="C3" s="80"/>
      <c r="D3" s="81" t="s">
        <v>100</v>
      </c>
      <c r="E3" s="81" t="s">
        <v>101</v>
      </c>
      <c r="F3" s="82" t="s">
        <v>102</v>
      </c>
      <c r="G3" s="81" t="s">
        <v>103</v>
      </c>
      <c r="H3" s="83" t="s">
        <v>104</v>
      </c>
      <c r="I3" s="115" t="s">
        <v>139</v>
      </c>
      <c r="J3" s="115" t="s">
        <v>101</v>
      </c>
      <c r="K3" s="81" t="s">
        <v>140</v>
      </c>
      <c r="L3" s="115" t="s">
        <v>101</v>
      </c>
      <c r="M3" s="81" t="s">
        <v>100</v>
      </c>
      <c r="N3" s="83" t="s">
        <v>101</v>
      </c>
      <c r="O3" s="81" t="s">
        <v>141</v>
      </c>
      <c r="P3" s="83" t="s">
        <v>142</v>
      </c>
      <c r="Q3" s="83" t="s">
        <v>101</v>
      </c>
      <c r="R3" s="136"/>
      <c r="S3" s="137"/>
      <c r="T3" s="137"/>
      <c r="U3" s="134"/>
      <c r="V3" s="138"/>
      <c r="W3" s="139"/>
    </row>
    <row r="4" spans="1:23" s="109" customFormat="1" ht="12" customHeight="1">
      <c r="A4" s="6" t="s">
        <v>12</v>
      </c>
      <c r="B4" s="7">
        <v>51</v>
      </c>
      <c r="C4" s="6" t="s">
        <v>107</v>
      </c>
      <c r="D4" s="84">
        <v>94.34</v>
      </c>
      <c r="E4" s="84">
        <f aca="true" t="shared" si="0" ref="E4:E11">D4*0.88</f>
        <v>83.0192</v>
      </c>
      <c r="F4" s="142">
        <v>2</v>
      </c>
      <c r="G4" s="143"/>
      <c r="H4" s="84">
        <f>G4+F4+E4</f>
        <v>85.0192</v>
      </c>
      <c r="I4" s="116"/>
      <c r="J4" s="116"/>
      <c r="K4" s="7"/>
      <c r="L4" s="116"/>
      <c r="M4" s="7">
        <v>100</v>
      </c>
      <c r="N4" s="118">
        <f>M4*0.05</f>
        <v>5</v>
      </c>
      <c r="O4" s="7">
        <v>50</v>
      </c>
      <c r="P4" s="118">
        <f>O4/B4</f>
        <v>0.9803921568627451</v>
      </c>
      <c r="Q4" s="118">
        <f>P4*0.05*100</f>
        <v>4.901960784313726</v>
      </c>
      <c r="R4" s="118">
        <f>Q4+N4+L4+J4+H4</f>
        <v>94.92116078431373</v>
      </c>
      <c r="S4" s="7"/>
      <c r="T4" s="7"/>
      <c r="U4" s="7">
        <v>50</v>
      </c>
      <c r="V4" s="7">
        <f>B4*5+T4+U4</f>
        <v>305</v>
      </c>
      <c r="W4" s="7"/>
    </row>
    <row r="5" spans="1:23" s="109" customFormat="1" ht="12" customHeight="1">
      <c r="A5" s="9" t="s">
        <v>14</v>
      </c>
      <c r="B5" s="10">
        <v>49</v>
      </c>
      <c r="C5" s="9" t="s">
        <v>65</v>
      </c>
      <c r="D5" s="87">
        <v>93.72</v>
      </c>
      <c r="E5" s="84">
        <f t="shared" si="0"/>
        <v>82.4736</v>
      </c>
      <c r="F5" s="144">
        <v>2</v>
      </c>
      <c r="G5" s="145"/>
      <c r="H5" s="84">
        <f aca="true" t="shared" si="1" ref="H5:H40">G5+F5+E5</f>
        <v>84.4736</v>
      </c>
      <c r="I5" s="119"/>
      <c r="J5" s="119"/>
      <c r="K5" s="10"/>
      <c r="L5" s="119"/>
      <c r="M5" s="10">
        <v>100</v>
      </c>
      <c r="N5" s="87">
        <f aca="true" t="shared" si="2" ref="N5:N40">M5*0.05</f>
        <v>5</v>
      </c>
      <c r="O5" s="10">
        <v>49</v>
      </c>
      <c r="P5" s="87">
        <f aca="true" t="shared" si="3" ref="P5:P40">O5/B5</f>
        <v>1</v>
      </c>
      <c r="Q5" s="87">
        <f aca="true" t="shared" si="4" ref="Q5:Q40">P5*0.05*100</f>
        <v>5</v>
      </c>
      <c r="R5" s="118">
        <f aca="true" t="shared" si="5" ref="R5:R40">Q5+N5+L5+J5+H5</f>
        <v>94.4736</v>
      </c>
      <c r="S5" s="7"/>
      <c r="T5" s="7"/>
      <c r="U5" s="7">
        <v>50</v>
      </c>
      <c r="V5" s="7">
        <f aca="true" t="shared" si="6" ref="V5:V40">B5*5+T5+U5</f>
        <v>295</v>
      </c>
      <c r="W5" s="7"/>
    </row>
    <row r="6" spans="1:23" s="109" customFormat="1" ht="12" customHeight="1">
      <c r="A6" s="9" t="s">
        <v>16</v>
      </c>
      <c r="B6" s="10">
        <v>50</v>
      </c>
      <c r="C6" s="9" t="s">
        <v>39</v>
      </c>
      <c r="D6" s="87">
        <v>94.16</v>
      </c>
      <c r="E6" s="84">
        <f t="shared" si="0"/>
        <v>82.8608</v>
      </c>
      <c r="F6" s="144">
        <v>2</v>
      </c>
      <c r="G6" s="145"/>
      <c r="H6" s="84">
        <f t="shared" si="1"/>
        <v>84.8608</v>
      </c>
      <c r="I6" s="119"/>
      <c r="J6" s="119"/>
      <c r="K6" s="10"/>
      <c r="L6" s="119"/>
      <c r="M6" s="10">
        <v>76.47</v>
      </c>
      <c r="N6" s="87">
        <f t="shared" si="2"/>
        <v>3.8235</v>
      </c>
      <c r="O6" s="10">
        <v>47</v>
      </c>
      <c r="P6" s="87">
        <f t="shared" si="3"/>
        <v>0.94</v>
      </c>
      <c r="Q6" s="87">
        <f t="shared" si="4"/>
        <v>4.7</v>
      </c>
      <c r="R6" s="118">
        <f t="shared" si="5"/>
        <v>93.3843</v>
      </c>
      <c r="S6" s="7"/>
      <c r="T6" s="7"/>
      <c r="U6" s="7">
        <v>50</v>
      </c>
      <c r="V6" s="7">
        <f t="shared" si="6"/>
        <v>300</v>
      </c>
      <c r="W6" s="7"/>
    </row>
    <row r="7" spans="1:23" s="109" customFormat="1" ht="12" customHeight="1">
      <c r="A7" s="9" t="s">
        <v>18</v>
      </c>
      <c r="B7" s="10">
        <v>50</v>
      </c>
      <c r="C7" s="9" t="s">
        <v>108</v>
      </c>
      <c r="D7" s="87">
        <v>96</v>
      </c>
      <c r="E7" s="84">
        <f t="shared" si="0"/>
        <v>84.48</v>
      </c>
      <c r="F7" s="144">
        <v>2</v>
      </c>
      <c r="G7" s="145">
        <v>1.5</v>
      </c>
      <c r="H7" s="84">
        <f t="shared" si="1"/>
        <v>87.98</v>
      </c>
      <c r="I7" s="119"/>
      <c r="J7" s="119"/>
      <c r="K7" s="10"/>
      <c r="L7" s="119"/>
      <c r="M7" s="10">
        <v>100</v>
      </c>
      <c r="N7" s="87">
        <f t="shared" si="2"/>
        <v>5</v>
      </c>
      <c r="O7" s="10">
        <v>50</v>
      </c>
      <c r="P7" s="87">
        <f t="shared" si="3"/>
        <v>1</v>
      </c>
      <c r="Q7" s="87">
        <f t="shared" si="4"/>
        <v>5</v>
      </c>
      <c r="R7" s="118">
        <f t="shared" si="5"/>
        <v>97.98</v>
      </c>
      <c r="S7" s="7">
        <v>1</v>
      </c>
      <c r="T7" s="7">
        <v>20</v>
      </c>
      <c r="U7" s="7">
        <v>50</v>
      </c>
      <c r="V7" s="7">
        <f t="shared" si="6"/>
        <v>320</v>
      </c>
      <c r="W7" s="6"/>
    </row>
    <row r="8" spans="1:23" s="109" customFormat="1" ht="12" customHeight="1">
      <c r="A8" s="9" t="s">
        <v>20</v>
      </c>
      <c r="B8" s="10">
        <v>51</v>
      </c>
      <c r="C8" s="9" t="s">
        <v>37</v>
      </c>
      <c r="D8" s="87">
        <v>94.98</v>
      </c>
      <c r="E8" s="84">
        <f t="shared" si="0"/>
        <v>83.5824</v>
      </c>
      <c r="F8" s="144">
        <v>2</v>
      </c>
      <c r="G8" s="145">
        <v>0.5</v>
      </c>
      <c r="H8" s="84">
        <f t="shared" si="1"/>
        <v>86.0824</v>
      </c>
      <c r="I8" s="119"/>
      <c r="J8" s="119"/>
      <c r="K8" s="10"/>
      <c r="L8" s="119"/>
      <c r="M8" s="10">
        <v>98.04</v>
      </c>
      <c r="N8" s="87">
        <f t="shared" si="2"/>
        <v>4.902000000000001</v>
      </c>
      <c r="O8" s="10">
        <v>51</v>
      </c>
      <c r="P8" s="87">
        <f t="shared" si="3"/>
        <v>1</v>
      </c>
      <c r="Q8" s="87">
        <f t="shared" si="4"/>
        <v>5</v>
      </c>
      <c r="R8" s="118">
        <f t="shared" si="5"/>
        <v>95.98440000000001</v>
      </c>
      <c r="S8" s="7">
        <v>1</v>
      </c>
      <c r="T8" s="7">
        <v>20</v>
      </c>
      <c r="U8" s="7">
        <v>50</v>
      </c>
      <c r="V8" s="7">
        <f t="shared" si="6"/>
        <v>325</v>
      </c>
      <c r="W8" s="7"/>
    </row>
    <row r="9" spans="1:23" s="109" customFormat="1" ht="12" customHeight="1">
      <c r="A9" s="9" t="s">
        <v>22</v>
      </c>
      <c r="B9" s="10">
        <v>52</v>
      </c>
      <c r="C9" s="9" t="s">
        <v>109</v>
      </c>
      <c r="D9" s="87">
        <v>94.22</v>
      </c>
      <c r="E9" s="84">
        <f t="shared" si="0"/>
        <v>82.9136</v>
      </c>
      <c r="F9" s="144">
        <v>2</v>
      </c>
      <c r="G9" s="145"/>
      <c r="H9" s="84">
        <f t="shared" si="1"/>
        <v>84.9136</v>
      </c>
      <c r="I9" s="119"/>
      <c r="J9" s="119"/>
      <c r="K9" s="10"/>
      <c r="L9" s="119"/>
      <c r="M9" s="10">
        <v>100</v>
      </c>
      <c r="N9" s="87">
        <f t="shared" si="2"/>
        <v>5</v>
      </c>
      <c r="O9" s="10">
        <v>52</v>
      </c>
      <c r="P9" s="87">
        <f t="shared" si="3"/>
        <v>1</v>
      </c>
      <c r="Q9" s="87">
        <f t="shared" si="4"/>
        <v>5</v>
      </c>
      <c r="R9" s="118">
        <f t="shared" si="5"/>
        <v>94.9136</v>
      </c>
      <c r="S9" s="7"/>
      <c r="T9" s="7"/>
      <c r="U9" s="7">
        <v>50</v>
      </c>
      <c r="V9" s="7">
        <f t="shared" si="6"/>
        <v>310</v>
      </c>
      <c r="W9" s="7"/>
    </row>
    <row r="10" spans="1:23" s="109" customFormat="1" ht="12" customHeight="1">
      <c r="A10" s="9" t="s">
        <v>110</v>
      </c>
      <c r="B10" s="10">
        <v>51</v>
      </c>
      <c r="C10" s="9" t="s">
        <v>111</v>
      </c>
      <c r="D10" s="87">
        <v>94.4</v>
      </c>
      <c r="E10" s="84">
        <f t="shared" si="0"/>
        <v>83.072</v>
      </c>
      <c r="F10" s="144">
        <v>2</v>
      </c>
      <c r="G10" s="145">
        <v>0.5</v>
      </c>
      <c r="H10" s="84">
        <f t="shared" si="1"/>
        <v>85.572</v>
      </c>
      <c r="I10" s="119"/>
      <c r="J10" s="119"/>
      <c r="K10" s="10"/>
      <c r="L10" s="119"/>
      <c r="M10" s="10">
        <v>100</v>
      </c>
      <c r="N10" s="87">
        <f t="shared" si="2"/>
        <v>5</v>
      </c>
      <c r="O10" s="10">
        <v>44</v>
      </c>
      <c r="P10" s="87">
        <f t="shared" si="3"/>
        <v>0.8627450980392157</v>
      </c>
      <c r="Q10" s="87">
        <f t="shared" si="4"/>
        <v>4.313725490196079</v>
      </c>
      <c r="R10" s="118">
        <f t="shared" si="5"/>
        <v>94.88572549019608</v>
      </c>
      <c r="S10" s="7"/>
      <c r="T10" s="7"/>
      <c r="U10" s="7">
        <v>50</v>
      </c>
      <c r="V10" s="7">
        <f t="shared" si="6"/>
        <v>305</v>
      </c>
      <c r="W10" s="7"/>
    </row>
    <row r="11" spans="1:23" s="109" customFormat="1" ht="12" customHeight="1">
      <c r="A11" s="12" t="s">
        <v>112</v>
      </c>
      <c r="B11" s="13">
        <v>51</v>
      </c>
      <c r="C11" s="12" t="s">
        <v>113</v>
      </c>
      <c r="D11" s="89">
        <v>93.96</v>
      </c>
      <c r="E11" s="90">
        <f t="shared" si="0"/>
        <v>82.6848</v>
      </c>
      <c r="F11" s="146">
        <v>2</v>
      </c>
      <c r="G11" s="147"/>
      <c r="H11" s="90">
        <f t="shared" si="1"/>
        <v>84.6848</v>
      </c>
      <c r="I11" s="120"/>
      <c r="J11" s="120"/>
      <c r="K11" s="20"/>
      <c r="L11" s="120"/>
      <c r="M11" s="20">
        <v>100</v>
      </c>
      <c r="N11" s="89">
        <f t="shared" si="2"/>
        <v>5</v>
      </c>
      <c r="O11" s="20">
        <v>48</v>
      </c>
      <c r="P11" s="89">
        <f t="shared" si="3"/>
        <v>0.9411764705882353</v>
      </c>
      <c r="Q11" s="89">
        <f t="shared" si="4"/>
        <v>4.705882352941177</v>
      </c>
      <c r="R11" s="123">
        <f t="shared" si="5"/>
        <v>94.39068235294117</v>
      </c>
      <c r="S11" s="128"/>
      <c r="T11" s="128"/>
      <c r="U11" s="128">
        <v>50</v>
      </c>
      <c r="V11" s="128">
        <f t="shared" si="6"/>
        <v>305</v>
      </c>
      <c r="W11" s="128"/>
    </row>
    <row r="12" spans="1:23" s="109" customFormat="1" ht="12" customHeight="1">
      <c r="A12" s="15" t="s">
        <v>24</v>
      </c>
      <c r="B12" s="16">
        <v>54</v>
      </c>
      <c r="C12" s="15" t="s">
        <v>13</v>
      </c>
      <c r="D12" s="93">
        <v>90.7</v>
      </c>
      <c r="E12" s="94">
        <f>D12*0.83</f>
        <v>75.28099999999999</v>
      </c>
      <c r="F12" s="148">
        <v>2</v>
      </c>
      <c r="G12" s="149"/>
      <c r="H12" s="94">
        <f t="shared" si="1"/>
        <v>77.28099999999999</v>
      </c>
      <c r="I12" s="124"/>
      <c r="J12" s="124"/>
      <c r="K12" s="153" t="s">
        <v>143</v>
      </c>
      <c r="L12" s="124">
        <v>5</v>
      </c>
      <c r="M12" s="16">
        <v>92.73</v>
      </c>
      <c r="N12" s="93">
        <f t="shared" si="2"/>
        <v>4.636500000000001</v>
      </c>
      <c r="O12" s="16">
        <v>54</v>
      </c>
      <c r="P12" s="93">
        <f t="shared" si="3"/>
        <v>1</v>
      </c>
      <c r="Q12" s="93">
        <f t="shared" si="4"/>
        <v>5</v>
      </c>
      <c r="R12" s="127">
        <f t="shared" si="5"/>
        <v>91.91749999999999</v>
      </c>
      <c r="S12" s="99"/>
      <c r="T12" s="99"/>
      <c r="U12" s="99">
        <v>50</v>
      </c>
      <c r="V12" s="99">
        <f t="shared" si="6"/>
        <v>320</v>
      </c>
      <c r="W12" s="99"/>
    </row>
    <row r="13" spans="1:23" s="109" customFormat="1" ht="12" customHeight="1">
      <c r="A13" s="9" t="s">
        <v>26</v>
      </c>
      <c r="B13" s="10">
        <v>56</v>
      </c>
      <c r="C13" s="9" t="s">
        <v>15</v>
      </c>
      <c r="D13" s="87">
        <v>90.86</v>
      </c>
      <c r="E13" s="84">
        <f aca="true" t="shared" si="7" ref="E13:E23">D13*0.83</f>
        <v>75.4138</v>
      </c>
      <c r="F13" s="144">
        <v>2</v>
      </c>
      <c r="G13" s="145"/>
      <c r="H13" s="84">
        <f t="shared" si="1"/>
        <v>77.4138</v>
      </c>
      <c r="I13" s="119"/>
      <c r="J13" s="119"/>
      <c r="K13" s="154" t="s">
        <v>143</v>
      </c>
      <c r="L13" s="119">
        <v>5</v>
      </c>
      <c r="M13" s="10">
        <v>100</v>
      </c>
      <c r="N13" s="87">
        <f t="shared" si="2"/>
        <v>5</v>
      </c>
      <c r="O13" s="10">
        <v>53</v>
      </c>
      <c r="P13" s="87">
        <f t="shared" si="3"/>
        <v>0.9464285714285714</v>
      </c>
      <c r="Q13" s="87">
        <f t="shared" si="4"/>
        <v>4.732142857142857</v>
      </c>
      <c r="R13" s="118">
        <f t="shared" si="5"/>
        <v>92.14594285714286</v>
      </c>
      <c r="S13" s="7"/>
      <c r="T13" s="7"/>
      <c r="U13" s="7">
        <v>50</v>
      </c>
      <c r="V13" s="7">
        <f t="shared" si="6"/>
        <v>330</v>
      </c>
      <c r="W13" s="7"/>
    </row>
    <row r="14" spans="1:23" s="109" customFormat="1" ht="12" customHeight="1">
      <c r="A14" s="9" t="s">
        <v>28</v>
      </c>
      <c r="B14" s="10">
        <v>54</v>
      </c>
      <c r="C14" s="9" t="s">
        <v>79</v>
      </c>
      <c r="D14" s="87">
        <v>92.28</v>
      </c>
      <c r="E14" s="84">
        <f t="shared" si="7"/>
        <v>76.5924</v>
      </c>
      <c r="F14" s="144">
        <v>2</v>
      </c>
      <c r="G14" s="145">
        <v>0.5</v>
      </c>
      <c r="H14" s="84">
        <f t="shared" si="1"/>
        <v>79.0924</v>
      </c>
      <c r="I14" s="119"/>
      <c r="J14" s="119"/>
      <c r="K14" s="154" t="s">
        <v>143</v>
      </c>
      <c r="L14" s="119">
        <v>5</v>
      </c>
      <c r="M14" s="10">
        <v>100</v>
      </c>
      <c r="N14" s="87">
        <f t="shared" si="2"/>
        <v>5</v>
      </c>
      <c r="O14" s="10">
        <v>54</v>
      </c>
      <c r="P14" s="87">
        <f t="shared" si="3"/>
        <v>1</v>
      </c>
      <c r="Q14" s="87">
        <f t="shared" si="4"/>
        <v>5</v>
      </c>
      <c r="R14" s="118">
        <f t="shared" si="5"/>
        <v>94.0924</v>
      </c>
      <c r="S14" s="7"/>
      <c r="T14" s="7"/>
      <c r="U14" s="7">
        <v>50</v>
      </c>
      <c r="V14" s="7">
        <f t="shared" si="6"/>
        <v>320</v>
      </c>
      <c r="W14" s="7"/>
    </row>
    <row r="15" spans="1:23" s="109" customFormat="1" ht="12" customHeight="1">
      <c r="A15" s="9" t="s">
        <v>30</v>
      </c>
      <c r="B15" s="10">
        <v>54</v>
      </c>
      <c r="C15" s="9" t="s">
        <v>19</v>
      </c>
      <c r="D15" s="87">
        <v>91.6</v>
      </c>
      <c r="E15" s="84">
        <f t="shared" si="7"/>
        <v>76.02799999999999</v>
      </c>
      <c r="F15" s="144">
        <v>2</v>
      </c>
      <c r="G15" s="145">
        <v>0.5</v>
      </c>
      <c r="H15" s="84">
        <f t="shared" si="1"/>
        <v>78.52799999999999</v>
      </c>
      <c r="I15" s="119"/>
      <c r="J15" s="119"/>
      <c r="K15" s="154" t="s">
        <v>143</v>
      </c>
      <c r="L15" s="119">
        <v>5</v>
      </c>
      <c r="M15" s="10">
        <v>100</v>
      </c>
      <c r="N15" s="87">
        <f t="shared" si="2"/>
        <v>5</v>
      </c>
      <c r="O15" s="10">
        <v>53</v>
      </c>
      <c r="P15" s="87">
        <f t="shared" si="3"/>
        <v>0.9814814814814815</v>
      </c>
      <c r="Q15" s="87">
        <f t="shared" si="4"/>
        <v>4.907407407407407</v>
      </c>
      <c r="R15" s="118">
        <f t="shared" si="5"/>
        <v>93.4354074074074</v>
      </c>
      <c r="S15" s="7"/>
      <c r="T15" s="7"/>
      <c r="U15" s="7">
        <v>50</v>
      </c>
      <c r="V15" s="7">
        <f t="shared" si="6"/>
        <v>320</v>
      </c>
      <c r="W15" s="7"/>
    </row>
    <row r="16" spans="1:23" s="109" customFormat="1" ht="12" customHeight="1">
      <c r="A16" s="9" t="s">
        <v>32</v>
      </c>
      <c r="B16" s="10">
        <v>54</v>
      </c>
      <c r="C16" s="9" t="s">
        <v>21</v>
      </c>
      <c r="D16" s="87">
        <v>93.38</v>
      </c>
      <c r="E16" s="84">
        <f t="shared" si="7"/>
        <v>77.5054</v>
      </c>
      <c r="F16" s="144">
        <v>2</v>
      </c>
      <c r="G16" s="145">
        <v>0.5</v>
      </c>
      <c r="H16" s="84">
        <f t="shared" si="1"/>
        <v>80.0054</v>
      </c>
      <c r="I16" s="119"/>
      <c r="J16" s="119"/>
      <c r="K16" s="154" t="s">
        <v>143</v>
      </c>
      <c r="L16" s="119">
        <v>5</v>
      </c>
      <c r="M16" s="10">
        <v>100</v>
      </c>
      <c r="N16" s="87">
        <f t="shared" si="2"/>
        <v>5</v>
      </c>
      <c r="O16" s="10">
        <v>54</v>
      </c>
      <c r="P16" s="87">
        <f t="shared" si="3"/>
        <v>1</v>
      </c>
      <c r="Q16" s="87">
        <f t="shared" si="4"/>
        <v>5</v>
      </c>
      <c r="R16" s="118">
        <f t="shared" si="5"/>
        <v>95.0054</v>
      </c>
      <c r="S16" s="7">
        <v>1</v>
      </c>
      <c r="T16" s="7">
        <v>20</v>
      </c>
      <c r="U16" s="7">
        <v>50</v>
      </c>
      <c r="V16" s="7">
        <f t="shared" si="6"/>
        <v>340</v>
      </c>
      <c r="W16" s="7"/>
    </row>
    <row r="17" spans="1:23" s="109" customFormat="1" ht="12" customHeight="1">
      <c r="A17" s="12" t="s">
        <v>34</v>
      </c>
      <c r="B17" s="20">
        <v>54</v>
      </c>
      <c r="C17" s="12" t="s">
        <v>23</v>
      </c>
      <c r="D17" s="89">
        <v>93.5</v>
      </c>
      <c r="E17" s="90">
        <f t="shared" si="7"/>
        <v>77.60499999999999</v>
      </c>
      <c r="F17" s="146">
        <v>2</v>
      </c>
      <c r="G17" s="147">
        <v>1</v>
      </c>
      <c r="H17" s="90">
        <f t="shared" si="1"/>
        <v>80.60499999999999</v>
      </c>
      <c r="I17" s="120"/>
      <c r="J17" s="120"/>
      <c r="K17" s="155" t="s">
        <v>143</v>
      </c>
      <c r="L17" s="120">
        <v>5</v>
      </c>
      <c r="M17" s="20">
        <v>100</v>
      </c>
      <c r="N17" s="89">
        <f t="shared" si="2"/>
        <v>5</v>
      </c>
      <c r="O17" s="20">
        <v>54</v>
      </c>
      <c r="P17" s="89">
        <f t="shared" si="3"/>
        <v>1</v>
      </c>
      <c r="Q17" s="89">
        <f t="shared" si="4"/>
        <v>5</v>
      </c>
      <c r="R17" s="123">
        <f t="shared" si="5"/>
        <v>95.60499999999999</v>
      </c>
      <c r="S17" s="128">
        <v>1</v>
      </c>
      <c r="T17" s="128">
        <v>20</v>
      </c>
      <c r="U17" s="128">
        <v>50</v>
      </c>
      <c r="V17" s="128">
        <f t="shared" si="6"/>
        <v>340</v>
      </c>
      <c r="W17" s="128"/>
    </row>
    <row r="18" spans="1:23" s="109" customFormat="1" ht="12" customHeight="1">
      <c r="A18" s="15" t="s">
        <v>36</v>
      </c>
      <c r="B18" s="16">
        <v>58</v>
      </c>
      <c r="C18" s="15" t="s">
        <v>25</v>
      </c>
      <c r="D18" s="93">
        <v>92.88</v>
      </c>
      <c r="E18" s="94">
        <f t="shared" si="7"/>
        <v>77.09039999999999</v>
      </c>
      <c r="F18" s="148">
        <v>2</v>
      </c>
      <c r="G18" s="149">
        <v>1</v>
      </c>
      <c r="H18" s="94">
        <f t="shared" si="1"/>
        <v>80.09039999999999</v>
      </c>
      <c r="I18" s="124"/>
      <c r="J18" s="124"/>
      <c r="K18" s="153" t="s">
        <v>143</v>
      </c>
      <c r="L18" s="124">
        <v>5</v>
      </c>
      <c r="M18" s="16">
        <v>100</v>
      </c>
      <c r="N18" s="93">
        <f t="shared" si="2"/>
        <v>5</v>
      </c>
      <c r="O18" s="16">
        <v>58</v>
      </c>
      <c r="P18" s="93">
        <f t="shared" si="3"/>
        <v>1</v>
      </c>
      <c r="Q18" s="93">
        <f t="shared" si="4"/>
        <v>5</v>
      </c>
      <c r="R18" s="127">
        <f t="shared" si="5"/>
        <v>95.09039999999999</v>
      </c>
      <c r="S18" s="99"/>
      <c r="T18" s="99"/>
      <c r="U18" s="99">
        <v>50</v>
      </c>
      <c r="V18" s="99">
        <f t="shared" si="6"/>
        <v>340</v>
      </c>
      <c r="W18" s="99"/>
    </row>
    <row r="19" spans="1:23" s="109" customFormat="1" ht="12" customHeight="1">
      <c r="A19" s="9" t="s">
        <v>38</v>
      </c>
      <c r="B19" s="10">
        <v>54</v>
      </c>
      <c r="C19" s="9" t="s">
        <v>81</v>
      </c>
      <c r="D19" s="87">
        <v>93.96</v>
      </c>
      <c r="E19" s="84">
        <f t="shared" si="7"/>
        <v>77.98679999999999</v>
      </c>
      <c r="F19" s="144">
        <v>2</v>
      </c>
      <c r="G19" s="145">
        <v>0.5</v>
      </c>
      <c r="H19" s="84">
        <f t="shared" si="1"/>
        <v>80.48679999999999</v>
      </c>
      <c r="I19" s="119"/>
      <c r="J19" s="119"/>
      <c r="K19" s="154" t="s">
        <v>143</v>
      </c>
      <c r="L19" s="119">
        <v>5</v>
      </c>
      <c r="M19" s="10">
        <v>100</v>
      </c>
      <c r="N19" s="87">
        <f t="shared" si="2"/>
        <v>5</v>
      </c>
      <c r="O19" s="10">
        <v>54</v>
      </c>
      <c r="P19" s="87">
        <f t="shared" si="3"/>
        <v>1</v>
      </c>
      <c r="Q19" s="87">
        <f t="shared" si="4"/>
        <v>5</v>
      </c>
      <c r="R19" s="118">
        <f t="shared" si="5"/>
        <v>95.48679999999999</v>
      </c>
      <c r="S19" s="7">
        <v>1</v>
      </c>
      <c r="T19" s="7">
        <v>20</v>
      </c>
      <c r="U19" s="7">
        <v>50</v>
      </c>
      <c r="V19" s="7">
        <f t="shared" si="6"/>
        <v>340</v>
      </c>
      <c r="W19" s="7"/>
    </row>
    <row r="20" spans="1:23" s="109" customFormat="1" ht="12" customHeight="1">
      <c r="A20" s="9" t="s">
        <v>40</v>
      </c>
      <c r="B20" s="10">
        <v>55</v>
      </c>
      <c r="C20" s="9" t="s">
        <v>29</v>
      </c>
      <c r="D20" s="87">
        <v>93.18</v>
      </c>
      <c r="E20" s="84">
        <f t="shared" si="7"/>
        <v>77.3394</v>
      </c>
      <c r="F20" s="144">
        <v>2</v>
      </c>
      <c r="G20" s="145"/>
      <c r="H20" s="84">
        <f t="shared" si="1"/>
        <v>79.3394</v>
      </c>
      <c r="I20" s="119"/>
      <c r="J20" s="119"/>
      <c r="K20" s="154" t="s">
        <v>143</v>
      </c>
      <c r="L20" s="119">
        <v>5</v>
      </c>
      <c r="M20" s="10">
        <v>100</v>
      </c>
      <c r="N20" s="87">
        <f t="shared" si="2"/>
        <v>5</v>
      </c>
      <c r="O20" s="10">
        <v>50</v>
      </c>
      <c r="P20" s="87">
        <f t="shared" si="3"/>
        <v>0.9090909090909091</v>
      </c>
      <c r="Q20" s="87">
        <f t="shared" si="4"/>
        <v>4.545454545454546</v>
      </c>
      <c r="R20" s="118">
        <f t="shared" si="5"/>
        <v>93.88485454545454</v>
      </c>
      <c r="S20" s="7"/>
      <c r="T20" s="7"/>
      <c r="U20" s="7">
        <v>50</v>
      </c>
      <c r="V20" s="7">
        <f t="shared" si="6"/>
        <v>325</v>
      </c>
      <c r="W20" s="7"/>
    </row>
    <row r="21" spans="1:23" s="109" customFormat="1" ht="12" customHeight="1">
      <c r="A21" s="9" t="s">
        <v>42</v>
      </c>
      <c r="B21" s="10">
        <v>55</v>
      </c>
      <c r="C21" s="9" t="s">
        <v>49</v>
      </c>
      <c r="D21" s="87">
        <v>92.6</v>
      </c>
      <c r="E21" s="84">
        <f t="shared" si="7"/>
        <v>76.85799999999999</v>
      </c>
      <c r="F21" s="144">
        <v>2</v>
      </c>
      <c r="G21" s="145">
        <v>0.5</v>
      </c>
      <c r="H21" s="84">
        <f t="shared" si="1"/>
        <v>79.35799999999999</v>
      </c>
      <c r="I21" s="119"/>
      <c r="J21" s="119"/>
      <c r="K21" s="154" t="s">
        <v>143</v>
      </c>
      <c r="L21" s="119">
        <v>5</v>
      </c>
      <c r="M21" s="10">
        <v>100</v>
      </c>
      <c r="N21" s="87">
        <f t="shared" si="2"/>
        <v>5</v>
      </c>
      <c r="O21" s="10">
        <v>55</v>
      </c>
      <c r="P21" s="87">
        <f t="shared" si="3"/>
        <v>1</v>
      </c>
      <c r="Q21" s="87">
        <f t="shared" si="4"/>
        <v>5</v>
      </c>
      <c r="R21" s="118">
        <f t="shared" si="5"/>
        <v>94.35799999999999</v>
      </c>
      <c r="S21" s="7"/>
      <c r="T21" s="7"/>
      <c r="U21" s="7">
        <v>50</v>
      </c>
      <c r="V21" s="7">
        <f t="shared" si="6"/>
        <v>325</v>
      </c>
      <c r="W21" s="7"/>
    </row>
    <row r="22" spans="1:23" s="109" customFormat="1" ht="12" customHeight="1">
      <c r="A22" s="9" t="s">
        <v>44</v>
      </c>
      <c r="B22" s="10">
        <v>56</v>
      </c>
      <c r="C22" s="9" t="s">
        <v>33</v>
      </c>
      <c r="D22" s="87">
        <v>93.86</v>
      </c>
      <c r="E22" s="84">
        <f t="shared" si="7"/>
        <v>77.90379999999999</v>
      </c>
      <c r="F22" s="144">
        <v>2</v>
      </c>
      <c r="G22" s="145">
        <v>0.5</v>
      </c>
      <c r="H22" s="84">
        <f t="shared" si="1"/>
        <v>80.40379999999999</v>
      </c>
      <c r="I22" s="119"/>
      <c r="J22" s="119"/>
      <c r="K22" s="154" t="s">
        <v>143</v>
      </c>
      <c r="L22" s="119">
        <v>5</v>
      </c>
      <c r="M22" s="10">
        <v>100</v>
      </c>
      <c r="N22" s="87">
        <f t="shared" si="2"/>
        <v>5</v>
      </c>
      <c r="O22" s="10">
        <v>55</v>
      </c>
      <c r="P22" s="87">
        <f t="shared" si="3"/>
        <v>0.9821428571428571</v>
      </c>
      <c r="Q22" s="87">
        <f t="shared" si="4"/>
        <v>4.910714285714286</v>
      </c>
      <c r="R22" s="118">
        <f t="shared" si="5"/>
        <v>95.31451428571427</v>
      </c>
      <c r="S22" s="7">
        <v>1</v>
      </c>
      <c r="T22" s="7">
        <v>20</v>
      </c>
      <c r="U22" s="7">
        <v>50</v>
      </c>
      <c r="V22" s="7">
        <f t="shared" si="6"/>
        <v>350</v>
      </c>
      <c r="W22" s="7"/>
    </row>
    <row r="23" spans="1:23" s="109" customFormat="1" ht="12" customHeight="1">
      <c r="A23" s="12" t="s">
        <v>114</v>
      </c>
      <c r="B23" s="20">
        <v>56</v>
      </c>
      <c r="C23" s="12" t="s">
        <v>63</v>
      </c>
      <c r="D23" s="89">
        <v>93.18</v>
      </c>
      <c r="E23" s="90">
        <f t="shared" si="7"/>
        <v>77.3394</v>
      </c>
      <c r="F23" s="146">
        <v>2</v>
      </c>
      <c r="G23" s="147"/>
      <c r="H23" s="90">
        <f t="shared" si="1"/>
        <v>79.3394</v>
      </c>
      <c r="I23" s="120"/>
      <c r="J23" s="120"/>
      <c r="K23" s="155" t="s">
        <v>143</v>
      </c>
      <c r="L23" s="120">
        <v>5</v>
      </c>
      <c r="M23" s="20">
        <v>100</v>
      </c>
      <c r="N23" s="89">
        <f t="shared" si="2"/>
        <v>5</v>
      </c>
      <c r="O23" s="20">
        <v>46</v>
      </c>
      <c r="P23" s="89">
        <f t="shared" si="3"/>
        <v>0.8214285714285714</v>
      </c>
      <c r="Q23" s="89">
        <f t="shared" si="4"/>
        <v>4.107142857142857</v>
      </c>
      <c r="R23" s="123">
        <f t="shared" si="5"/>
        <v>93.44654285714286</v>
      </c>
      <c r="S23" s="128"/>
      <c r="T23" s="128"/>
      <c r="U23" s="128">
        <v>50</v>
      </c>
      <c r="V23" s="128">
        <f t="shared" si="6"/>
        <v>330</v>
      </c>
      <c r="W23" s="128"/>
    </row>
    <row r="24" spans="1:23" s="109" customFormat="1" ht="12" customHeight="1">
      <c r="A24" s="15" t="s">
        <v>46</v>
      </c>
      <c r="B24" s="16">
        <v>60</v>
      </c>
      <c r="C24" s="15" t="s">
        <v>75</v>
      </c>
      <c r="D24" s="93">
        <v>93.7</v>
      </c>
      <c r="E24" s="94">
        <f>D24*0.73</f>
        <v>68.401</v>
      </c>
      <c r="F24" s="148">
        <v>2</v>
      </c>
      <c r="G24" s="149">
        <v>0.5</v>
      </c>
      <c r="H24" s="94">
        <f t="shared" si="1"/>
        <v>70.901</v>
      </c>
      <c r="I24" s="124">
        <v>3</v>
      </c>
      <c r="J24" s="124">
        <v>7</v>
      </c>
      <c r="K24" s="153" t="s">
        <v>143</v>
      </c>
      <c r="L24" s="124">
        <v>5</v>
      </c>
      <c r="M24" s="16">
        <v>100</v>
      </c>
      <c r="N24" s="93">
        <f t="shared" si="2"/>
        <v>5</v>
      </c>
      <c r="O24" s="16">
        <v>56</v>
      </c>
      <c r="P24" s="93">
        <f t="shared" si="3"/>
        <v>0.9333333333333333</v>
      </c>
      <c r="Q24" s="93">
        <f t="shared" si="4"/>
        <v>4.666666666666667</v>
      </c>
      <c r="R24" s="127">
        <f t="shared" si="5"/>
        <v>92.56766666666667</v>
      </c>
      <c r="S24" s="99"/>
      <c r="T24" s="99"/>
      <c r="U24" s="99">
        <v>50</v>
      </c>
      <c r="V24" s="99">
        <f t="shared" si="6"/>
        <v>350</v>
      </c>
      <c r="W24" s="99"/>
    </row>
    <row r="25" spans="1:23" s="109" customFormat="1" ht="12" customHeight="1">
      <c r="A25" s="9" t="s">
        <v>48</v>
      </c>
      <c r="B25" s="10">
        <v>60</v>
      </c>
      <c r="C25" s="9" t="s">
        <v>83</v>
      </c>
      <c r="D25" s="87">
        <v>94.38</v>
      </c>
      <c r="E25" s="84">
        <f aca="true" t="shared" si="8" ref="E25:E40">D25*0.73</f>
        <v>68.89739999999999</v>
      </c>
      <c r="F25" s="144">
        <v>2</v>
      </c>
      <c r="G25" s="145">
        <v>0.5</v>
      </c>
      <c r="H25" s="84">
        <f t="shared" si="1"/>
        <v>71.39739999999999</v>
      </c>
      <c r="I25" s="119">
        <v>1</v>
      </c>
      <c r="J25" s="119">
        <v>10</v>
      </c>
      <c r="K25" s="154" t="s">
        <v>143</v>
      </c>
      <c r="L25" s="119">
        <v>5</v>
      </c>
      <c r="M25" s="10">
        <v>100</v>
      </c>
      <c r="N25" s="87">
        <f t="shared" si="2"/>
        <v>5</v>
      </c>
      <c r="O25" s="10">
        <v>43</v>
      </c>
      <c r="P25" s="87">
        <f t="shared" si="3"/>
        <v>0.7166666666666667</v>
      </c>
      <c r="Q25" s="87">
        <f t="shared" si="4"/>
        <v>3.5833333333333335</v>
      </c>
      <c r="R25" s="118">
        <f t="shared" si="5"/>
        <v>94.98073333333332</v>
      </c>
      <c r="S25" s="7">
        <v>1</v>
      </c>
      <c r="T25" s="7">
        <v>20</v>
      </c>
      <c r="U25" s="7">
        <v>50</v>
      </c>
      <c r="V25" s="7">
        <f t="shared" si="6"/>
        <v>370</v>
      </c>
      <c r="W25" s="7"/>
    </row>
    <row r="26" spans="1:23" s="109" customFormat="1" ht="12" customHeight="1">
      <c r="A26" s="9" t="s">
        <v>50</v>
      </c>
      <c r="B26" s="10">
        <v>60</v>
      </c>
      <c r="C26" s="9" t="s">
        <v>41</v>
      </c>
      <c r="D26" s="87">
        <v>92.16</v>
      </c>
      <c r="E26" s="84">
        <f t="shared" si="8"/>
        <v>67.2768</v>
      </c>
      <c r="F26" s="144">
        <v>2</v>
      </c>
      <c r="G26" s="145"/>
      <c r="H26" s="84">
        <f t="shared" si="1"/>
        <v>69.2768</v>
      </c>
      <c r="I26" s="119">
        <v>3</v>
      </c>
      <c r="J26" s="119">
        <v>7</v>
      </c>
      <c r="K26" s="154" t="s">
        <v>143</v>
      </c>
      <c r="L26" s="119">
        <v>5</v>
      </c>
      <c r="M26" s="10">
        <v>100</v>
      </c>
      <c r="N26" s="87">
        <f t="shared" si="2"/>
        <v>5</v>
      </c>
      <c r="O26" s="10">
        <v>59</v>
      </c>
      <c r="P26" s="87">
        <f t="shared" si="3"/>
        <v>0.9833333333333333</v>
      </c>
      <c r="Q26" s="87">
        <f t="shared" si="4"/>
        <v>4.916666666666666</v>
      </c>
      <c r="R26" s="118">
        <f t="shared" si="5"/>
        <v>91.19346666666667</v>
      </c>
      <c r="S26" s="7"/>
      <c r="T26" s="7"/>
      <c r="U26" s="7">
        <v>50</v>
      </c>
      <c r="V26" s="7">
        <f t="shared" si="6"/>
        <v>350</v>
      </c>
      <c r="W26" s="7"/>
    </row>
    <row r="27" spans="1:23" s="109" customFormat="1" ht="12" customHeight="1">
      <c r="A27" s="9" t="s">
        <v>52</v>
      </c>
      <c r="B27" s="10">
        <v>61</v>
      </c>
      <c r="C27" s="9" t="s">
        <v>43</v>
      </c>
      <c r="D27" s="87">
        <v>92.44</v>
      </c>
      <c r="E27" s="84">
        <f t="shared" si="8"/>
        <v>67.4812</v>
      </c>
      <c r="F27" s="144">
        <v>2</v>
      </c>
      <c r="G27" s="145"/>
      <c r="H27" s="84">
        <f t="shared" si="1"/>
        <v>69.4812</v>
      </c>
      <c r="I27" s="119">
        <v>2</v>
      </c>
      <c r="J27" s="119">
        <v>8</v>
      </c>
      <c r="K27" s="154" t="s">
        <v>143</v>
      </c>
      <c r="L27" s="119">
        <v>5</v>
      </c>
      <c r="M27" s="10">
        <v>84.75</v>
      </c>
      <c r="N27" s="87">
        <f t="shared" si="2"/>
        <v>4.2375</v>
      </c>
      <c r="O27" s="10">
        <v>54</v>
      </c>
      <c r="P27" s="87">
        <f t="shared" si="3"/>
        <v>0.8852459016393442</v>
      </c>
      <c r="Q27" s="87">
        <f t="shared" si="4"/>
        <v>4.426229508196721</v>
      </c>
      <c r="R27" s="118">
        <f t="shared" si="5"/>
        <v>91.14492950819673</v>
      </c>
      <c r="S27" s="7"/>
      <c r="T27" s="7"/>
      <c r="U27" s="7">
        <v>50</v>
      </c>
      <c r="V27" s="7">
        <f t="shared" si="6"/>
        <v>355</v>
      </c>
      <c r="W27" s="7"/>
    </row>
    <row r="28" spans="1:23" s="109" customFormat="1" ht="12" customHeight="1">
      <c r="A28" s="12" t="s">
        <v>54</v>
      </c>
      <c r="B28" s="20">
        <v>62</v>
      </c>
      <c r="C28" s="12" t="s">
        <v>71</v>
      </c>
      <c r="D28" s="89">
        <v>94.16</v>
      </c>
      <c r="E28" s="90">
        <f t="shared" si="8"/>
        <v>68.7368</v>
      </c>
      <c r="F28" s="146">
        <v>2</v>
      </c>
      <c r="G28" s="147">
        <v>1.5</v>
      </c>
      <c r="H28" s="90">
        <f t="shared" si="1"/>
        <v>72.2368</v>
      </c>
      <c r="I28" s="120">
        <v>2</v>
      </c>
      <c r="J28" s="120">
        <v>8</v>
      </c>
      <c r="K28" s="155" t="s">
        <v>143</v>
      </c>
      <c r="L28" s="120">
        <v>5</v>
      </c>
      <c r="M28" s="20">
        <v>100</v>
      </c>
      <c r="N28" s="89">
        <f t="shared" si="2"/>
        <v>5</v>
      </c>
      <c r="O28" s="20">
        <v>58</v>
      </c>
      <c r="P28" s="89">
        <f t="shared" si="3"/>
        <v>0.9354838709677419</v>
      </c>
      <c r="Q28" s="89">
        <f t="shared" si="4"/>
        <v>4.67741935483871</v>
      </c>
      <c r="R28" s="123">
        <f t="shared" si="5"/>
        <v>94.9142193548387</v>
      </c>
      <c r="S28" s="128">
        <v>1</v>
      </c>
      <c r="T28" s="128">
        <v>20</v>
      </c>
      <c r="U28" s="128">
        <v>50</v>
      </c>
      <c r="V28" s="128">
        <f t="shared" si="6"/>
        <v>380</v>
      </c>
      <c r="W28" s="128"/>
    </row>
    <row r="29" spans="1:23" s="109" customFormat="1" ht="12" customHeight="1">
      <c r="A29" s="15" t="s">
        <v>58</v>
      </c>
      <c r="B29" s="16">
        <v>53</v>
      </c>
      <c r="C29" s="15" t="s">
        <v>115</v>
      </c>
      <c r="D29" s="93">
        <v>94.76</v>
      </c>
      <c r="E29" s="94">
        <f t="shared" si="8"/>
        <v>69.1748</v>
      </c>
      <c r="F29" s="148">
        <v>2</v>
      </c>
      <c r="G29" s="149">
        <v>0.5</v>
      </c>
      <c r="H29" s="94">
        <f t="shared" si="1"/>
        <v>71.6748</v>
      </c>
      <c r="I29" s="124">
        <v>3</v>
      </c>
      <c r="J29" s="124">
        <v>7</v>
      </c>
      <c r="K29" s="153" t="s">
        <v>143</v>
      </c>
      <c r="L29" s="124">
        <v>5</v>
      </c>
      <c r="M29" s="16">
        <v>100</v>
      </c>
      <c r="N29" s="93">
        <f t="shared" si="2"/>
        <v>5</v>
      </c>
      <c r="O29" s="16">
        <v>53</v>
      </c>
      <c r="P29" s="93">
        <f t="shared" si="3"/>
        <v>1</v>
      </c>
      <c r="Q29" s="93">
        <f t="shared" si="4"/>
        <v>5</v>
      </c>
      <c r="R29" s="127">
        <f t="shared" si="5"/>
        <v>93.6748</v>
      </c>
      <c r="S29" s="99"/>
      <c r="T29" s="99"/>
      <c r="U29" s="99">
        <v>50</v>
      </c>
      <c r="V29" s="99">
        <f t="shared" si="6"/>
        <v>315</v>
      </c>
      <c r="W29" s="99"/>
    </row>
    <row r="30" spans="1:23" s="109" customFormat="1" ht="12" customHeight="1">
      <c r="A30" s="9" t="s">
        <v>60</v>
      </c>
      <c r="B30" s="10">
        <v>53</v>
      </c>
      <c r="C30" s="9" t="s">
        <v>73</v>
      </c>
      <c r="D30" s="87">
        <v>95.3</v>
      </c>
      <c r="E30" s="84">
        <f t="shared" si="8"/>
        <v>69.569</v>
      </c>
      <c r="F30" s="144">
        <v>2</v>
      </c>
      <c r="G30" s="145">
        <v>0.5</v>
      </c>
      <c r="H30" s="84">
        <f t="shared" si="1"/>
        <v>72.069</v>
      </c>
      <c r="I30" s="119">
        <v>2</v>
      </c>
      <c r="J30" s="119">
        <v>8</v>
      </c>
      <c r="K30" s="154" t="s">
        <v>143</v>
      </c>
      <c r="L30" s="119">
        <v>5</v>
      </c>
      <c r="M30" s="10">
        <v>80.77</v>
      </c>
      <c r="N30" s="87">
        <f t="shared" si="2"/>
        <v>4.0385</v>
      </c>
      <c r="O30" s="10">
        <v>48</v>
      </c>
      <c r="P30" s="87">
        <f t="shared" si="3"/>
        <v>0.9056603773584906</v>
      </c>
      <c r="Q30" s="87">
        <f t="shared" si="4"/>
        <v>4.528301886792454</v>
      </c>
      <c r="R30" s="118">
        <f t="shared" si="5"/>
        <v>93.63580188679245</v>
      </c>
      <c r="S30" s="7"/>
      <c r="T30" s="7"/>
      <c r="U30" s="7">
        <v>50</v>
      </c>
      <c r="V30" s="7">
        <f t="shared" si="6"/>
        <v>315</v>
      </c>
      <c r="W30" s="7"/>
    </row>
    <row r="31" spans="1:23" s="109" customFormat="1" ht="12" customHeight="1">
      <c r="A31" s="9" t="s">
        <v>62</v>
      </c>
      <c r="B31" s="10">
        <v>52</v>
      </c>
      <c r="C31" s="9" t="s">
        <v>51</v>
      </c>
      <c r="D31" s="87">
        <v>95.48</v>
      </c>
      <c r="E31" s="84">
        <f t="shared" si="8"/>
        <v>69.7004</v>
      </c>
      <c r="F31" s="144">
        <v>2</v>
      </c>
      <c r="G31" s="145">
        <v>0.5</v>
      </c>
      <c r="H31" s="84">
        <f t="shared" si="1"/>
        <v>72.2004</v>
      </c>
      <c r="I31" s="119">
        <v>2</v>
      </c>
      <c r="J31" s="119">
        <v>8</v>
      </c>
      <c r="K31" s="154" t="s">
        <v>143</v>
      </c>
      <c r="L31" s="119">
        <v>5</v>
      </c>
      <c r="M31" s="10">
        <v>100</v>
      </c>
      <c r="N31" s="87">
        <f t="shared" si="2"/>
        <v>5</v>
      </c>
      <c r="O31" s="10">
        <v>44</v>
      </c>
      <c r="P31" s="87">
        <f t="shared" si="3"/>
        <v>0.8461538461538461</v>
      </c>
      <c r="Q31" s="87">
        <f t="shared" si="4"/>
        <v>4.230769230769231</v>
      </c>
      <c r="R31" s="118">
        <f t="shared" si="5"/>
        <v>94.43116923076923</v>
      </c>
      <c r="S31" s="7">
        <v>1</v>
      </c>
      <c r="T31" s="7">
        <v>20</v>
      </c>
      <c r="U31" s="7">
        <v>50</v>
      </c>
      <c r="V31" s="7">
        <f t="shared" si="6"/>
        <v>330</v>
      </c>
      <c r="W31" s="7"/>
    </row>
    <row r="32" spans="1:23" s="109" customFormat="1" ht="12" customHeight="1">
      <c r="A32" s="9" t="s">
        <v>64</v>
      </c>
      <c r="B32" s="10">
        <v>53</v>
      </c>
      <c r="C32" s="9" t="s">
        <v>53</v>
      </c>
      <c r="D32" s="87">
        <v>95.8</v>
      </c>
      <c r="E32" s="84">
        <f t="shared" si="8"/>
        <v>69.934</v>
      </c>
      <c r="F32" s="144">
        <v>2</v>
      </c>
      <c r="G32" s="145"/>
      <c r="H32" s="84">
        <f t="shared" si="1"/>
        <v>71.934</v>
      </c>
      <c r="I32" s="119">
        <v>3</v>
      </c>
      <c r="J32" s="119">
        <v>7</v>
      </c>
      <c r="K32" s="154" t="s">
        <v>143</v>
      </c>
      <c r="L32" s="119">
        <v>5</v>
      </c>
      <c r="M32" s="10">
        <v>100</v>
      </c>
      <c r="N32" s="87">
        <f t="shared" si="2"/>
        <v>5</v>
      </c>
      <c r="O32" s="10">
        <v>51</v>
      </c>
      <c r="P32" s="87">
        <f t="shared" si="3"/>
        <v>0.9622641509433962</v>
      </c>
      <c r="Q32" s="87">
        <f t="shared" si="4"/>
        <v>4.811320754716982</v>
      </c>
      <c r="R32" s="118">
        <f t="shared" si="5"/>
        <v>93.74532075471697</v>
      </c>
      <c r="S32" s="7"/>
      <c r="T32" s="7"/>
      <c r="U32" s="7">
        <v>50</v>
      </c>
      <c r="V32" s="7">
        <f t="shared" si="6"/>
        <v>315</v>
      </c>
      <c r="W32" s="7"/>
    </row>
    <row r="33" spans="1:23" s="109" customFormat="1" ht="12" customHeight="1">
      <c r="A33" s="9" t="s">
        <v>66</v>
      </c>
      <c r="B33" s="10">
        <v>54</v>
      </c>
      <c r="C33" s="9" t="s">
        <v>55</v>
      </c>
      <c r="D33" s="87">
        <v>94.2</v>
      </c>
      <c r="E33" s="84">
        <f t="shared" si="8"/>
        <v>68.766</v>
      </c>
      <c r="F33" s="144">
        <v>2</v>
      </c>
      <c r="G33" s="145">
        <v>0.5</v>
      </c>
      <c r="H33" s="84">
        <f t="shared" si="1"/>
        <v>71.266</v>
      </c>
      <c r="I33" s="119">
        <v>1</v>
      </c>
      <c r="J33" s="119">
        <v>10</v>
      </c>
      <c r="K33" s="154" t="s">
        <v>143</v>
      </c>
      <c r="L33" s="119">
        <v>5</v>
      </c>
      <c r="M33" s="10">
        <v>100</v>
      </c>
      <c r="N33" s="87">
        <f t="shared" si="2"/>
        <v>5</v>
      </c>
      <c r="O33" s="10">
        <v>49</v>
      </c>
      <c r="P33" s="87">
        <f t="shared" si="3"/>
        <v>0.9074074074074074</v>
      </c>
      <c r="Q33" s="87">
        <f t="shared" si="4"/>
        <v>4.537037037037037</v>
      </c>
      <c r="R33" s="118">
        <f t="shared" si="5"/>
        <v>95.80303703703704</v>
      </c>
      <c r="S33" s="7">
        <v>1</v>
      </c>
      <c r="T33" s="7">
        <v>20</v>
      </c>
      <c r="U33" s="7">
        <v>50</v>
      </c>
      <c r="V33" s="7">
        <f t="shared" si="6"/>
        <v>340</v>
      </c>
      <c r="W33" s="7"/>
    </row>
    <row r="34" spans="1:23" s="109" customFormat="1" ht="12" customHeight="1">
      <c r="A34" s="12" t="s">
        <v>68</v>
      </c>
      <c r="B34" s="20">
        <v>50</v>
      </c>
      <c r="C34" s="12" t="s">
        <v>57</v>
      </c>
      <c r="D34" s="89">
        <v>95.96</v>
      </c>
      <c r="E34" s="90">
        <f t="shared" si="8"/>
        <v>70.0508</v>
      </c>
      <c r="F34" s="146">
        <v>2</v>
      </c>
      <c r="G34" s="147">
        <v>0.5</v>
      </c>
      <c r="H34" s="90">
        <f t="shared" si="1"/>
        <v>72.5508</v>
      </c>
      <c r="I34" s="120">
        <v>3</v>
      </c>
      <c r="J34" s="120">
        <v>7</v>
      </c>
      <c r="K34" s="155" t="s">
        <v>144</v>
      </c>
      <c r="L34" s="120">
        <v>0</v>
      </c>
      <c r="M34" s="20">
        <v>79.17</v>
      </c>
      <c r="N34" s="89">
        <f t="shared" si="2"/>
        <v>3.9585000000000004</v>
      </c>
      <c r="O34" s="20">
        <v>40</v>
      </c>
      <c r="P34" s="89">
        <f t="shared" si="3"/>
        <v>0.8</v>
      </c>
      <c r="Q34" s="89">
        <f t="shared" si="4"/>
        <v>4.000000000000001</v>
      </c>
      <c r="R34" s="123">
        <f t="shared" si="5"/>
        <v>87.5093</v>
      </c>
      <c r="S34" s="128"/>
      <c r="T34" s="128"/>
      <c r="U34" s="128">
        <v>50</v>
      </c>
      <c r="V34" s="128">
        <f t="shared" si="6"/>
        <v>300</v>
      </c>
      <c r="W34" s="128"/>
    </row>
    <row r="35" spans="1:23" s="109" customFormat="1" ht="12" customHeight="1">
      <c r="A35" s="15" t="s">
        <v>70</v>
      </c>
      <c r="B35" s="16">
        <v>53</v>
      </c>
      <c r="C35" s="15" t="s">
        <v>59</v>
      </c>
      <c r="D35" s="93">
        <v>92.1</v>
      </c>
      <c r="E35" s="94">
        <f t="shared" si="8"/>
        <v>67.23299999999999</v>
      </c>
      <c r="F35" s="148">
        <v>2</v>
      </c>
      <c r="G35" s="149"/>
      <c r="H35" s="94">
        <f t="shared" si="1"/>
        <v>69.23299999999999</v>
      </c>
      <c r="I35" s="124">
        <v>3</v>
      </c>
      <c r="J35" s="124">
        <v>7</v>
      </c>
      <c r="K35" s="153" t="s">
        <v>143</v>
      </c>
      <c r="L35" s="124">
        <v>5</v>
      </c>
      <c r="M35" s="16">
        <v>100</v>
      </c>
      <c r="N35" s="93">
        <f t="shared" si="2"/>
        <v>5</v>
      </c>
      <c r="O35" s="16">
        <v>52</v>
      </c>
      <c r="P35" s="93">
        <f t="shared" si="3"/>
        <v>0.9811320754716981</v>
      </c>
      <c r="Q35" s="93">
        <f t="shared" si="4"/>
        <v>4.905660377358491</v>
      </c>
      <c r="R35" s="127">
        <f t="shared" si="5"/>
        <v>91.13866037735848</v>
      </c>
      <c r="S35" s="99"/>
      <c r="T35" s="99"/>
      <c r="U35" s="99">
        <v>50</v>
      </c>
      <c r="V35" s="99">
        <f t="shared" si="6"/>
        <v>315</v>
      </c>
      <c r="W35" s="99"/>
    </row>
    <row r="36" spans="1:23" s="109" customFormat="1" ht="12" customHeight="1">
      <c r="A36" s="9" t="s">
        <v>72</v>
      </c>
      <c r="B36" s="10">
        <v>58</v>
      </c>
      <c r="C36" s="9" t="s">
        <v>61</v>
      </c>
      <c r="D36" s="87">
        <v>92.18</v>
      </c>
      <c r="E36" s="84">
        <f t="shared" si="8"/>
        <v>67.29140000000001</v>
      </c>
      <c r="F36" s="144">
        <v>2</v>
      </c>
      <c r="G36" s="145">
        <v>1</v>
      </c>
      <c r="H36" s="84">
        <f t="shared" si="1"/>
        <v>70.29140000000001</v>
      </c>
      <c r="I36" s="119">
        <v>2</v>
      </c>
      <c r="J36" s="119">
        <v>8</v>
      </c>
      <c r="K36" s="154" t="s">
        <v>143</v>
      </c>
      <c r="L36" s="119">
        <v>5</v>
      </c>
      <c r="M36" s="10">
        <v>100</v>
      </c>
      <c r="N36" s="87">
        <f t="shared" si="2"/>
        <v>5</v>
      </c>
      <c r="O36" s="10">
        <v>55</v>
      </c>
      <c r="P36" s="87">
        <f t="shared" si="3"/>
        <v>0.9482758620689655</v>
      </c>
      <c r="Q36" s="87">
        <f t="shared" si="4"/>
        <v>4.741379310344828</v>
      </c>
      <c r="R36" s="118">
        <f t="shared" si="5"/>
        <v>93.03277931034484</v>
      </c>
      <c r="S36" s="7">
        <v>1</v>
      </c>
      <c r="T36" s="7">
        <v>20</v>
      </c>
      <c r="U36" s="7">
        <v>50</v>
      </c>
      <c r="V36" s="7">
        <f t="shared" si="6"/>
        <v>360</v>
      </c>
      <c r="W36" s="7"/>
    </row>
    <row r="37" spans="1:23" s="109" customFormat="1" ht="12" customHeight="1">
      <c r="A37" s="9" t="s">
        <v>74</v>
      </c>
      <c r="B37" s="10">
        <v>57</v>
      </c>
      <c r="C37" s="9" t="s">
        <v>116</v>
      </c>
      <c r="D37" s="87">
        <v>90.74</v>
      </c>
      <c r="E37" s="84">
        <f t="shared" si="8"/>
        <v>66.2402</v>
      </c>
      <c r="F37" s="144">
        <v>2</v>
      </c>
      <c r="G37" s="145">
        <v>0.5</v>
      </c>
      <c r="H37" s="84">
        <f t="shared" si="1"/>
        <v>68.7402</v>
      </c>
      <c r="I37" s="119">
        <v>2</v>
      </c>
      <c r="J37" s="119">
        <v>8</v>
      </c>
      <c r="K37" s="154" t="s">
        <v>143</v>
      </c>
      <c r="L37" s="119">
        <v>5</v>
      </c>
      <c r="M37" s="10">
        <v>100</v>
      </c>
      <c r="N37" s="87">
        <f t="shared" si="2"/>
        <v>5</v>
      </c>
      <c r="O37" s="10">
        <v>57</v>
      </c>
      <c r="P37" s="87">
        <f t="shared" si="3"/>
        <v>1</v>
      </c>
      <c r="Q37" s="87">
        <f t="shared" si="4"/>
        <v>5</v>
      </c>
      <c r="R37" s="118">
        <f t="shared" si="5"/>
        <v>91.7402</v>
      </c>
      <c r="S37" s="7"/>
      <c r="T37" s="7"/>
      <c r="U37" s="7">
        <v>50</v>
      </c>
      <c r="V37" s="7">
        <f t="shared" si="6"/>
        <v>335</v>
      </c>
      <c r="W37" s="7"/>
    </row>
    <row r="38" spans="1:23" s="109" customFormat="1" ht="12" customHeight="1">
      <c r="A38" s="9" t="s">
        <v>76</v>
      </c>
      <c r="B38" s="10">
        <v>56</v>
      </c>
      <c r="C38" s="9" t="s">
        <v>77</v>
      </c>
      <c r="D38" s="87">
        <v>92.78</v>
      </c>
      <c r="E38" s="84">
        <f t="shared" si="8"/>
        <v>67.7294</v>
      </c>
      <c r="F38" s="144">
        <v>2</v>
      </c>
      <c r="G38" s="145">
        <v>0.5</v>
      </c>
      <c r="H38" s="84">
        <f t="shared" si="1"/>
        <v>70.2294</v>
      </c>
      <c r="I38" s="119">
        <v>1</v>
      </c>
      <c r="J38" s="119">
        <v>10</v>
      </c>
      <c r="K38" s="154" t="s">
        <v>143</v>
      </c>
      <c r="L38" s="119">
        <v>5</v>
      </c>
      <c r="M38" s="10">
        <v>98.15</v>
      </c>
      <c r="N38" s="87">
        <f t="shared" si="2"/>
        <v>4.907500000000001</v>
      </c>
      <c r="O38" s="10">
        <v>53</v>
      </c>
      <c r="P38" s="87">
        <f t="shared" si="3"/>
        <v>0.9464285714285714</v>
      </c>
      <c r="Q38" s="87">
        <f t="shared" si="4"/>
        <v>4.732142857142857</v>
      </c>
      <c r="R38" s="118">
        <f t="shared" si="5"/>
        <v>94.86904285714286</v>
      </c>
      <c r="S38" s="7">
        <v>1</v>
      </c>
      <c r="T38" s="7">
        <v>20</v>
      </c>
      <c r="U38" s="7">
        <v>50</v>
      </c>
      <c r="V38" s="7">
        <f t="shared" si="6"/>
        <v>350</v>
      </c>
      <c r="W38" s="7"/>
    </row>
    <row r="39" spans="1:23" s="109" customFormat="1" ht="12" customHeight="1">
      <c r="A39" s="9" t="s">
        <v>78</v>
      </c>
      <c r="B39" s="10">
        <v>57</v>
      </c>
      <c r="C39" s="9" t="s">
        <v>67</v>
      </c>
      <c r="D39" s="87">
        <v>93.28</v>
      </c>
      <c r="E39" s="84">
        <f t="shared" si="8"/>
        <v>68.0944</v>
      </c>
      <c r="F39" s="144">
        <v>2</v>
      </c>
      <c r="G39" s="150">
        <v>0.5</v>
      </c>
      <c r="H39" s="84">
        <f t="shared" si="1"/>
        <v>70.5944</v>
      </c>
      <c r="I39" s="119">
        <v>3</v>
      </c>
      <c r="J39" s="119">
        <v>7</v>
      </c>
      <c r="K39" s="154" t="s">
        <v>143</v>
      </c>
      <c r="L39" s="119">
        <v>5</v>
      </c>
      <c r="M39" s="10">
        <v>100</v>
      </c>
      <c r="N39" s="87">
        <f t="shared" si="2"/>
        <v>5</v>
      </c>
      <c r="O39" s="10">
        <v>56</v>
      </c>
      <c r="P39" s="87">
        <f t="shared" si="3"/>
        <v>0.9824561403508771</v>
      </c>
      <c r="Q39" s="87">
        <f t="shared" si="4"/>
        <v>4.912280701754386</v>
      </c>
      <c r="R39" s="118">
        <f t="shared" si="5"/>
        <v>92.50668070175438</v>
      </c>
      <c r="S39" s="7"/>
      <c r="T39" s="7"/>
      <c r="U39" s="7">
        <v>50</v>
      </c>
      <c r="V39" s="7">
        <f t="shared" si="6"/>
        <v>335</v>
      </c>
      <c r="W39" s="7"/>
    </row>
    <row r="40" spans="1:23" s="109" customFormat="1" ht="12" customHeight="1">
      <c r="A40" s="12" t="s">
        <v>80</v>
      </c>
      <c r="B40" s="20">
        <v>57</v>
      </c>
      <c r="C40" s="12" t="s">
        <v>69</v>
      </c>
      <c r="D40" s="89">
        <v>92.86</v>
      </c>
      <c r="E40" s="90">
        <f t="shared" si="8"/>
        <v>67.7878</v>
      </c>
      <c r="F40" s="146">
        <v>2</v>
      </c>
      <c r="G40" s="147"/>
      <c r="H40" s="90">
        <f t="shared" si="1"/>
        <v>69.7878</v>
      </c>
      <c r="I40" s="120">
        <v>2</v>
      </c>
      <c r="J40" s="120">
        <v>8</v>
      </c>
      <c r="K40" s="155" t="s">
        <v>143</v>
      </c>
      <c r="L40" s="120">
        <v>5</v>
      </c>
      <c r="M40" s="20">
        <v>100</v>
      </c>
      <c r="N40" s="89">
        <f t="shared" si="2"/>
        <v>5</v>
      </c>
      <c r="O40" s="20">
        <v>56</v>
      </c>
      <c r="P40" s="89">
        <f t="shared" si="3"/>
        <v>0.9824561403508771</v>
      </c>
      <c r="Q40" s="89">
        <f t="shared" si="4"/>
        <v>4.912280701754386</v>
      </c>
      <c r="R40" s="123">
        <f t="shared" si="5"/>
        <v>92.70008070175439</v>
      </c>
      <c r="S40" s="128"/>
      <c r="T40" s="128"/>
      <c r="U40" s="128">
        <v>50</v>
      </c>
      <c r="V40" s="128">
        <f t="shared" si="6"/>
        <v>335</v>
      </c>
      <c r="W40" s="128"/>
    </row>
    <row r="41" spans="1:23" s="109" customFormat="1" ht="12" customHeight="1">
      <c r="A41" s="98" t="s">
        <v>85</v>
      </c>
      <c r="B41" s="99"/>
      <c r="C41" s="99"/>
      <c r="D41" s="94"/>
      <c r="E41" s="94"/>
      <c r="F41" s="100"/>
      <c r="G41" s="101"/>
      <c r="H41" s="94"/>
      <c r="I41" s="126"/>
      <c r="J41" s="126"/>
      <c r="K41" s="99"/>
      <c r="L41" s="126"/>
      <c r="M41" s="99"/>
      <c r="N41" s="127"/>
      <c r="O41" s="99"/>
      <c r="P41" s="127"/>
      <c r="Q41" s="127"/>
      <c r="R41" s="127"/>
      <c r="S41" s="99"/>
      <c r="T41" s="99"/>
      <c r="U41" s="99"/>
      <c r="V41" s="99"/>
      <c r="W41" s="99"/>
    </row>
    <row r="42" spans="1:23" s="109" customFormat="1" ht="12" customHeight="1">
      <c r="A42" s="6" t="s">
        <v>86</v>
      </c>
      <c r="B42" s="102" t="s">
        <v>145</v>
      </c>
      <c r="C42" s="103"/>
      <c r="D42" s="103"/>
      <c r="E42" s="103"/>
      <c r="F42" s="104"/>
      <c r="G42" s="103"/>
      <c r="H42" s="103"/>
      <c r="I42" s="129"/>
      <c r="J42" s="129"/>
      <c r="K42" s="103"/>
      <c r="L42" s="129"/>
      <c r="M42" s="103"/>
      <c r="N42" s="130"/>
      <c r="O42" s="103"/>
      <c r="P42" s="130"/>
      <c r="Q42" s="130"/>
      <c r="R42" s="103"/>
      <c r="S42" s="103"/>
      <c r="T42" s="103"/>
      <c r="U42" s="103"/>
      <c r="V42" s="103"/>
      <c r="W42" s="140"/>
    </row>
    <row r="43" spans="1:23" ht="12" customHeight="1">
      <c r="A43" s="105"/>
      <c r="B43" s="105"/>
      <c r="C43" s="106"/>
      <c r="D43" s="107"/>
      <c r="E43" s="107"/>
      <c r="F43" s="108"/>
      <c r="G43" s="105"/>
      <c r="H43" s="107"/>
      <c r="I43" s="131"/>
      <c r="J43" s="131"/>
      <c r="K43" s="105"/>
      <c r="L43" s="131"/>
      <c r="M43" s="105"/>
      <c r="N43" s="156" t="s">
        <v>117</v>
      </c>
      <c r="O43" s="105"/>
      <c r="P43" s="107"/>
      <c r="Q43" s="107"/>
      <c r="R43" s="107"/>
      <c r="S43" s="141" t="s">
        <v>118</v>
      </c>
      <c r="T43" s="105" t="s">
        <v>119</v>
      </c>
      <c r="U43" s="105"/>
      <c r="V43" s="105"/>
      <c r="W43" s="105"/>
    </row>
  </sheetData>
  <sheetProtection/>
  <mergeCells count="16">
    <mergeCell ref="A1:W1"/>
    <mergeCell ref="D2:H2"/>
    <mergeCell ref="I2:J2"/>
    <mergeCell ref="K2:L2"/>
    <mergeCell ref="M2:N2"/>
    <mergeCell ref="O2:Q2"/>
    <mergeCell ref="B42:W42"/>
    <mergeCell ref="A2:A3"/>
    <mergeCell ref="B2:B3"/>
    <mergeCell ref="C2:C3"/>
    <mergeCell ref="R2:R3"/>
    <mergeCell ref="S2:S3"/>
    <mergeCell ref="T2:T3"/>
    <mergeCell ref="U2:U3"/>
    <mergeCell ref="V2:V3"/>
    <mergeCell ref="W2:W3"/>
  </mergeCells>
  <printOptions horizontalCentered="1" verticalCentered="1"/>
  <pageMargins left="0.16111111111111112" right="0.16111111111111112" top="0.2125" bottom="0.2125" header="0" footer="0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SheetLayoutView="100" workbookViewId="0" topLeftCell="A5">
      <selection activeCell="AA23" sqref="AA23"/>
    </sheetView>
  </sheetViews>
  <sheetFormatPr defaultColWidth="9.00390625" defaultRowHeight="15"/>
  <cols>
    <col min="1" max="1" width="6.8515625" style="0" customWidth="1"/>
    <col min="2" max="2" width="4.421875" style="0" customWidth="1"/>
    <col min="3" max="3" width="6.28125" style="0" customWidth="1"/>
    <col min="4" max="4" width="7.7109375" style="0" customWidth="1"/>
    <col min="5" max="5" width="8.7109375" style="0" customWidth="1"/>
    <col min="6" max="6" width="8.00390625" style="0" customWidth="1"/>
    <col min="7" max="7" width="5.421875" style="0" customWidth="1"/>
    <col min="8" max="8" width="5.7109375" style="0" customWidth="1"/>
    <col min="9" max="9" width="7.8515625" style="66" customWidth="1"/>
    <col min="10" max="10" width="7.57421875" style="67" customWidth="1"/>
    <col min="11" max="11" width="7.57421875" style="0" customWidth="1"/>
    <col min="12" max="12" width="4.7109375" style="0" customWidth="1"/>
    <col min="13" max="13" width="7.57421875" style="0" customWidth="1"/>
    <col min="14" max="14" width="4.7109375" style="66" customWidth="1"/>
    <col min="15" max="15" width="9.28125" style="58" customWidth="1"/>
    <col min="16" max="16" width="8.00390625" style="0" customWidth="1"/>
    <col min="17" max="17" width="7.57421875" style="0" customWidth="1"/>
    <col min="18" max="18" width="5.00390625" style="0" customWidth="1"/>
    <col min="19" max="19" width="4.57421875" style="0" customWidth="1"/>
    <col min="20" max="20" width="4.7109375" style="0" customWidth="1"/>
    <col min="21" max="21" width="7.421875" style="0" customWidth="1"/>
    <col min="22" max="22" width="5.28125" style="0" customWidth="1"/>
  </cols>
  <sheetData>
    <row r="1" spans="1:22" ht="18.75">
      <c r="A1" s="2" t="s">
        <v>146</v>
      </c>
      <c r="B1" s="68"/>
      <c r="C1" s="69"/>
      <c r="D1" s="70"/>
      <c r="E1" s="70"/>
      <c r="F1" s="71"/>
      <c r="G1" s="68"/>
      <c r="H1" s="70"/>
      <c r="I1" s="110"/>
      <c r="J1" s="71"/>
      <c r="K1" s="68"/>
      <c r="L1" s="110"/>
      <c r="M1" s="68"/>
      <c r="N1" s="110"/>
      <c r="O1" s="70"/>
      <c r="P1" s="70"/>
      <c r="Q1" s="70"/>
      <c r="R1" s="68"/>
      <c r="S1" s="68"/>
      <c r="T1" s="68"/>
      <c r="U1" s="68"/>
      <c r="V1" s="68"/>
    </row>
    <row r="2" spans="1:22" ht="24" customHeight="1">
      <c r="A2" s="72" t="s">
        <v>1</v>
      </c>
      <c r="B2" s="72" t="s">
        <v>2</v>
      </c>
      <c r="C2" s="73" t="s">
        <v>3</v>
      </c>
      <c r="D2" s="74" t="s">
        <v>147</v>
      </c>
      <c r="E2" s="75"/>
      <c r="F2" s="76"/>
      <c r="G2" s="77"/>
      <c r="H2" s="78"/>
      <c r="I2" s="111" t="s">
        <v>148</v>
      </c>
      <c r="J2" s="76"/>
      <c r="K2" s="112" t="s">
        <v>149</v>
      </c>
      <c r="L2" s="113"/>
      <c r="M2" s="112" t="s">
        <v>150</v>
      </c>
      <c r="N2" s="113"/>
      <c r="O2" s="74" t="s">
        <v>151</v>
      </c>
      <c r="P2" s="114"/>
      <c r="Q2" s="133" t="s">
        <v>95</v>
      </c>
      <c r="R2" s="134" t="s">
        <v>96</v>
      </c>
      <c r="S2" s="134" t="s">
        <v>138</v>
      </c>
      <c r="T2" s="134" t="s">
        <v>98</v>
      </c>
      <c r="U2" s="135" t="s">
        <v>99</v>
      </c>
      <c r="V2" s="72" t="s">
        <v>7</v>
      </c>
    </row>
    <row r="3" spans="1:22" ht="27.75" customHeight="1">
      <c r="A3" s="79"/>
      <c r="B3" s="79"/>
      <c r="C3" s="80"/>
      <c r="D3" s="81" t="s">
        <v>100</v>
      </c>
      <c r="E3" s="81" t="s">
        <v>101</v>
      </c>
      <c r="F3" s="82" t="s">
        <v>102</v>
      </c>
      <c r="G3" s="81" t="s">
        <v>103</v>
      </c>
      <c r="H3" s="83" t="s">
        <v>104</v>
      </c>
      <c r="I3" s="115" t="s">
        <v>100</v>
      </c>
      <c r="J3" s="82" t="s">
        <v>101</v>
      </c>
      <c r="K3" s="81" t="s">
        <v>100</v>
      </c>
      <c r="L3" s="115" t="s">
        <v>101</v>
      </c>
      <c r="M3" s="81" t="s">
        <v>100</v>
      </c>
      <c r="N3" s="115" t="s">
        <v>101</v>
      </c>
      <c r="O3" s="83" t="s">
        <v>100</v>
      </c>
      <c r="P3" s="83" t="s">
        <v>101</v>
      </c>
      <c r="Q3" s="136"/>
      <c r="R3" s="137"/>
      <c r="S3" s="137"/>
      <c r="T3" s="134"/>
      <c r="U3" s="138"/>
      <c r="V3" s="139"/>
    </row>
    <row r="4" spans="1:23" ht="12" customHeight="1">
      <c r="A4" s="6" t="s">
        <v>12</v>
      </c>
      <c r="B4" s="7">
        <v>51</v>
      </c>
      <c r="C4" s="6" t="s">
        <v>107</v>
      </c>
      <c r="D4" s="84">
        <v>95</v>
      </c>
      <c r="E4" s="84">
        <f>D4*0.63</f>
        <v>59.85</v>
      </c>
      <c r="F4" s="85">
        <v>2</v>
      </c>
      <c r="G4" s="86"/>
      <c r="H4" s="84">
        <f>G4+F4+E4</f>
        <v>61.85</v>
      </c>
      <c r="I4" s="116">
        <v>99</v>
      </c>
      <c r="J4" s="117">
        <f>I4*0.1</f>
        <v>9.9</v>
      </c>
      <c r="K4" s="7">
        <v>100</v>
      </c>
      <c r="L4" s="116">
        <f>K4*0.1</f>
        <v>10</v>
      </c>
      <c r="M4" s="7">
        <v>100</v>
      </c>
      <c r="N4" s="116">
        <f>M4*0.05</f>
        <v>5</v>
      </c>
      <c r="O4" s="118">
        <v>100</v>
      </c>
      <c r="P4" s="118">
        <f>O4*0.1</f>
        <v>10</v>
      </c>
      <c r="Q4" s="118">
        <f>P4+N4+L4+J4+H4</f>
        <v>96.75</v>
      </c>
      <c r="R4" s="7"/>
      <c r="S4" s="7"/>
      <c r="T4" s="7">
        <v>50</v>
      </c>
      <c r="U4" s="7"/>
      <c r="V4" s="7"/>
      <c r="W4" s="109"/>
    </row>
    <row r="5" spans="1:23" ht="12" customHeight="1">
      <c r="A5" s="9" t="s">
        <v>14</v>
      </c>
      <c r="B5" s="10">
        <v>49</v>
      </c>
      <c r="C5" s="9" t="s">
        <v>65</v>
      </c>
      <c r="D5" s="87">
        <v>95.16666666666667</v>
      </c>
      <c r="E5" s="84">
        <f aca="true" t="shared" si="0" ref="E5:E40">D5*0.63</f>
        <v>59.955000000000005</v>
      </c>
      <c r="F5" s="85">
        <v>2</v>
      </c>
      <c r="G5" s="88"/>
      <c r="H5" s="84">
        <f aca="true" t="shared" si="1" ref="H5:H40">G5+F5+E5</f>
        <v>61.955000000000005</v>
      </c>
      <c r="I5" s="119">
        <v>100</v>
      </c>
      <c r="J5" s="117">
        <f aca="true" t="shared" si="2" ref="J5:J40">I5*0.1</f>
        <v>10</v>
      </c>
      <c r="K5" s="10">
        <v>100</v>
      </c>
      <c r="L5" s="116">
        <f aca="true" t="shared" si="3" ref="L5:L40">K5*0.1</f>
        <v>10</v>
      </c>
      <c r="M5" s="10">
        <v>100</v>
      </c>
      <c r="N5" s="116">
        <f aca="true" t="shared" si="4" ref="N5:N40">M5*0.05</f>
        <v>5</v>
      </c>
      <c r="O5" s="87">
        <v>100</v>
      </c>
      <c r="P5" s="118">
        <f aca="true" t="shared" si="5" ref="P5:P40">O5*0.1</f>
        <v>10</v>
      </c>
      <c r="Q5" s="118">
        <f aca="true" t="shared" si="6" ref="Q5:Q40">P5+N5+L5+J5+H5</f>
        <v>96.95500000000001</v>
      </c>
      <c r="R5" s="7"/>
      <c r="S5" s="7"/>
      <c r="T5" s="7">
        <v>50</v>
      </c>
      <c r="U5" s="7"/>
      <c r="V5" s="7"/>
      <c r="W5" s="109"/>
    </row>
    <row r="6" spans="1:23" ht="12" customHeight="1">
      <c r="A6" s="9" t="s">
        <v>16</v>
      </c>
      <c r="B6" s="10">
        <v>50</v>
      </c>
      <c r="C6" s="9" t="s">
        <v>39</v>
      </c>
      <c r="D6" s="87">
        <v>94.83333333333333</v>
      </c>
      <c r="E6" s="84">
        <f t="shared" si="0"/>
        <v>59.745</v>
      </c>
      <c r="F6" s="85">
        <v>2</v>
      </c>
      <c r="G6" s="88"/>
      <c r="H6" s="84">
        <f t="shared" si="1"/>
        <v>61.745</v>
      </c>
      <c r="I6" s="119">
        <v>99</v>
      </c>
      <c r="J6" s="117">
        <f t="shared" si="2"/>
        <v>9.9</v>
      </c>
      <c r="K6" s="7">
        <v>100</v>
      </c>
      <c r="L6" s="116">
        <f t="shared" si="3"/>
        <v>10</v>
      </c>
      <c r="M6" s="7">
        <v>100</v>
      </c>
      <c r="N6" s="116">
        <f t="shared" si="4"/>
        <v>5</v>
      </c>
      <c r="O6" s="87">
        <v>31.37</v>
      </c>
      <c r="P6" s="118">
        <f t="shared" si="5"/>
        <v>3.1370000000000005</v>
      </c>
      <c r="Q6" s="118">
        <f t="shared" si="6"/>
        <v>89.782</v>
      </c>
      <c r="R6" s="7"/>
      <c r="S6" s="7"/>
      <c r="T6" s="7">
        <v>50</v>
      </c>
      <c r="U6" s="7"/>
      <c r="V6" s="7"/>
      <c r="W6" s="109"/>
    </row>
    <row r="7" spans="1:23" ht="12" customHeight="1">
      <c r="A7" s="9" t="s">
        <v>18</v>
      </c>
      <c r="B7" s="10">
        <v>50</v>
      </c>
      <c r="C7" s="9" t="s">
        <v>108</v>
      </c>
      <c r="D7" s="87">
        <v>96.83333333333333</v>
      </c>
      <c r="E7" s="84">
        <f t="shared" si="0"/>
        <v>61.004999999999995</v>
      </c>
      <c r="F7" s="85">
        <v>2</v>
      </c>
      <c r="G7" s="88">
        <v>1</v>
      </c>
      <c r="H7" s="84">
        <f t="shared" si="1"/>
        <v>64.005</v>
      </c>
      <c r="I7" s="119">
        <v>100</v>
      </c>
      <c r="J7" s="117">
        <f t="shared" si="2"/>
        <v>10</v>
      </c>
      <c r="K7" s="10">
        <v>100</v>
      </c>
      <c r="L7" s="116">
        <f t="shared" si="3"/>
        <v>10</v>
      </c>
      <c r="M7" s="10">
        <v>100</v>
      </c>
      <c r="N7" s="116">
        <f t="shared" si="4"/>
        <v>5</v>
      </c>
      <c r="O7" s="87">
        <v>100</v>
      </c>
      <c r="P7" s="118">
        <f t="shared" si="5"/>
        <v>10</v>
      </c>
      <c r="Q7" s="118">
        <f t="shared" si="6"/>
        <v>99.005</v>
      </c>
      <c r="R7" s="7">
        <v>1</v>
      </c>
      <c r="S7" s="7">
        <v>20</v>
      </c>
      <c r="T7" s="7">
        <v>50</v>
      </c>
      <c r="U7" s="7"/>
      <c r="V7" s="6"/>
      <c r="W7" s="109"/>
    </row>
    <row r="8" spans="1:23" ht="12" customHeight="1">
      <c r="A8" s="9" t="s">
        <v>20</v>
      </c>
      <c r="B8" s="10">
        <v>51</v>
      </c>
      <c r="C8" s="9" t="s">
        <v>37</v>
      </c>
      <c r="D8" s="87">
        <v>96.5</v>
      </c>
      <c r="E8" s="84">
        <f t="shared" si="0"/>
        <v>60.795</v>
      </c>
      <c r="F8" s="85">
        <v>2</v>
      </c>
      <c r="G8" s="88">
        <v>0.5</v>
      </c>
      <c r="H8" s="84">
        <f t="shared" si="1"/>
        <v>63.295</v>
      </c>
      <c r="I8" s="119">
        <v>100</v>
      </c>
      <c r="J8" s="117">
        <f t="shared" si="2"/>
        <v>10</v>
      </c>
      <c r="K8" s="7">
        <v>100</v>
      </c>
      <c r="L8" s="116">
        <f t="shared" si="3"/>
        <v>10</v>
      </c>
      <c r="M8" s="7">
        <v>100</v>
      </c>
      <c r="N8" s="116">
        <f t="shared" si="4"/>
        <v>5</v>
      </c>
      <c r="O8" s="87">
        <v>86.27</v>
      </c>
      <c r="P8" s="118">
        <f t="shared" si="5"/>
        <v>8.627</v>
      </c>
      <c r="Q8" s="118">
        <f t="shared" si="6"/>
        <v>96.922</v>
      </c>
      <c r="R8" s="7"/>
      <c r="S8" s="7"/>
      <c r="T8" s="7">
        <v>50</v>
      </c>
      <c r="U8" s="7"/>
      <c r="V8" s="7"/>
      <c r="W8" s="109"/>
    </row>
    <row r="9" spans="1:23" ht="12" customHeight="1">
      <c r="A9" s="9" t="s">
        <v>22</v>
      </c>
      <c r="B9" s="10">
        <v>52</v>
      </c>
      <c r="C9" s="9" t="s">
        <v>109</v>
      </c>
      <c r="D9" s="87">
        <v>94.33333333333333</v>
      </c>
      <c r="E9" s="84">
        <f t="shared" si="0"/>
        <v>59.43</v>
      </c>
      <c r="F9" s="85">
        <v>2</v>
      </c>
      <c r="G9" s="88"/>
      <c r="H9" s="84">
        <f t="shared" si="1"/>
        <v>61.43</v>
      </c>
      <c r="I9" s="119">
        <v>99</v>
      </c>
      <c r="J9" s="117">
        <f t="shared" si="2"/>
        <v>9.9</v>
      </c>
      <c r="K9" s="10">
        <v>100</v>
      </c>
      <c r="L9" s="116">
        <f t="shared" si="3"/>
        <v>10</v>
      </c>
      <c r="M9" s="10">
        <v>100</v>
      </c>
      <c r="N9" s="116">
        <f t="shared" si="4"/>
        <v>5</v>
      </c>
      <c r="O9" s="87">
        <v>100</v>
      </c>
      <c r="P9" s="118">
        <f t="shared" si="5"/>
        <v>10</v>
      </c>
      <c r="Q9" s="118">
        <f t="shared" si="6"/>
        <v>96.33</v>
      </c>
      <c r="R9" s="7"/>
      <c r="S9" s="7"/>
      <c r="T9" s="7">
        <v>50</v>
      </c>
      <c r="U9" s="7"/>
      <c r="V9" s="7"/>
      <c r="W9" s="109"/>
    </row>
    <row r="10" spans="1:23" ht="12" customHeight="1">
      <c r="A10" s="9" t="s">
        <v>110</v>
      </c>
      <c r="B10" s="10">
        <v>51</v>
      </c>
      <c r="C10" s="9" t="s">
        <v>111</v>
      </c>
      <c r="D10" s="87">
        <v>94.83333333333333</v>
      </c>
      <c r="E10" s="84">
        <f t="shared" si="0"/>
        <v>59.745</v>
      </c>
      <c r="F10" s="85">
        <v>2</v>
      </c>
      <c r="G10" s="88"/>
      <c r="H10" s="84">
        <f t="shared" si="1"/>
        <v>61.745</v>
      </c>
      <c r="I10" s="119">
        <v>99</v>
      </c>
      <c r="J10" s="117">
        <f t="shared" si="2"/>
        <v>9.9</v>
      </c>
      <c r="K10" s="7">
        <v>100</v>
      </c>
      <c r="L10" s="116">
        <f t="shared" si="3"/>
        <v>10</v>
      </c>
      <c r="M10" s="7">
        <v>100</v>
      </c>
      <c r="N10" s="116">
        <f t="shared" si="4"/>
        <v>5</v>
      </c>
      <c r="O10" s="87">
        <v>100</v>
      </c>
      <c r="P10" s="118">
        <f t="shared" si="5"/>
        <v>10</v>
      </c>
      <c r="Q10" s="118">
        <f t="shared" si="6"/>
        <v>96.645</v>
      </c>
      <c r="R10" s="7"/>
      <c r="S10" s="7"/>
      <c r="T10" s="7">
        <v>50</v>
      </c>
      <c r="U10" s="7"/>
      <c r="V10" s="7"/>
      <c r="W10" s="109"/>
    </row>
    <row r="11" spans="1:23" ht="12" customHeight="1">
      <c r="A11" s="12" t="s">
        <v>112</v>
      </c>
      <c r="B11" s="13">
        <v>51</v>
      </c>
      <c r="C11" s="12" t="s">
        <v>113</v>
      </c>
      <c r="D11" s="89">
        <v>96</v>
      </c>
      <c r="E11" s="90">
        <f t="shared" si="0"/>
        <v>60.480000000000004</v>
      </c>
      <c r="F11" s="91">
        <v>2</v>
      </c>
      <c r="G11" s="92"/>
      <c r="H11" s="90">
        <f t="shared" si="1"/>
        <v>62.480000000000004</v>
      </c>
      <c r="I11" s="120">
        <v>99</v>
      </c>
      <c r="J11" s="121">
        <f t="shared" si="2"/>
        <v>9.9</v>
      </c>
      <c r="K11" s="20">
        <v>100</v>
      </c>
      <c r="L11" s="122">
        <f t="shared" si="3"/>
        <v>10</v>
      </c>
      <c r="M11" s="20">
        <v>100</v>
      </c>
      <c r="N11" s="122">
        <f t="shared" si="4"/>
        <v>5</v>
      </c>
      <c r="O11" s="89">
        <v>96</v>
      </c>
      <c r="P11" s="123">
        <f t="shared" si="5"/>
        <v>9.600000000000001</v>
      </c>
      <c r="Q11" s="123">
        <f t="shared" si="6"/>
        <v>96.98</v>
      </c>
      <c r="R11" s="128">
        <v>1</v>
      </c>
      <c r="S11" s="128">
        <v>20</v>
      </c>
      <c r="T11" s="128">
        <v>50</v>
      </c>
      <c r="U11" s="128"/>
      <c r="V11" s="128"/>
      <c r="W11" s="109"/>
    </row>
    <row r="12" spans="1:23" ht="12" customHeight="1">
      <c r="A12" s="15" t="s">
        <v>24</v>
      </c>
      <c r="B12" s="16">
        <v>54</v>
      </c>
      <c r="C12" s="15" t="s">
        <v>13</v>
      </c>
      <c r="D12" s="93">
        <v>91.1</v>
      </c>
      <c r="E12" s="94">
        <f t="shared" si="0"/>
        <v>57.392999999999994</v>
      </c>
      <c r="F12" s="95">
        <v>2</v>
      </c>
      <c r="G12" s="96"/>
      <c r="H12" s="94">
        <f t="shared" si="1"/>
        <v>59.392999999999994</v>
      </c>
      <c r="I12" s="124">
        <v>99</v>
      </c>
      <c r="J12" s="125">
        <f t="shared" si="2"/>
        <v>9.9</v>
      </c>
      <c r="K12" s="99">
        <v>100</v>
      </c>
      <c r="L12" s="126">
        <f t="shared" si="3"/>
        <v>10</v>
      </c>
      <c r="M12" s="99">
        <v>100</v>
      </c>
      <c r="N12" s="126">
        <f t="shared" si="4"/>
        <v>5</v>
      </c>
      <c r="O12" s="93">
        <v>85.45</v>
      </c>
      <c r="P12" s="127">
        <f t="shared" si="5"/>
        <v>8.545</v>
      </c>
      <c r="Q12" s="127">
        <f t="shared" si="6"/>
        <v>92.838</v>
      </c>
      <c r="R12" s="99"/>
      <c r="S12" s="99"/>
      <c r="T12" s="99">
        <v>50</v>
      </c>
      <c r="U12" s="99"/>
      <c r="V12" s="99"/>
      <c r="W12" s="109"/>
    </row>
    <row r="13" spans="1:23" ht="12" customHeight="1">
      <c r="A13" s="9" t="s">
        <v>26</v>
      </c>
      <c r="B13" s="10">
        <v>56</v>
      </c>
      <c r="C13" s="9" t="s">
        <v>15</v>
      </c>
      <c r="D13" s="87">
        <v>93.33333333333333</v>
      </c>
      <c r="E13" s="84">
        <f t="shared" si="0"/>
        <v>58.8</v>
      </c>
      <c r="F13" s="85">
        <v>2</v>
      </c>
      <c r="G13" s="88">
        <v>0.5</v>
      </c>
      <c r="H13" s="84">
        <f t="shared" si="1"/>
        <v>61.3</v>
      </c>
      <c r="I13" s="119">
        <v>98</v>
      </c>
      <c r="J13" s="117">
        <f t="shared" si="2"/>
        <v>9.8</v>
      </c>
      <c r="K13" s="10">
        <v>100</v>
      </c>
      <c r="L13" s="116">
        <f t="shared" si="3"/>
        <v>10</v>
      </c>
      <c r="M13" s="10">
        <v>100</v>
      </c>
      <c r="N13" s="116">
        <f t="shared" si="4"/>
        <v>5</v>
      </c>
      <c r="O13" s="87">
        <v>100</v>
      </c>
      <c r="P13" s="118">
        <f t="shared" si="5"/>
        <v>10</v>
      </c>
      <c r="Q13" s="118">
        <f t="shared" si="6"/>
        <v>96.1</v>
      </c>
      <c r="R13" s="7">
        <v>1</v>
      </c>
      <c r="S13" s="7">
        <v>20</v>
      </c>
      <c r="T13" s="7">
        <v>50</v>
      </c>
      <c r="U13" s="7"/>
      <c r="V13" s="7"/>
      <c r="W13" s="109"/>
    </row>
    <row r="14" spans="1:23" ht="12" customHeight="1">
      <c r="A14" s="9" t="s">
        <v>28</v>
      </c>
      <c r="B14" s="10">
        <v>54</v>
      </c>
      <c r="C14" s="9" t="s">
        <v>79</v>
      </c>
      <c r="D14" s="87">
        <v>94.16666666666667</v>
      </c>
      <c r="E14" s="84">
        <f t="shared" si="0"/>
        <v>59.325</v>
      </c>
      <c r="F14" s="85">
        <v>2</v>
      </c>
      <c r="G14" s="88">
        <v>1</v>
      </c>
      <c r="H14" s="84">
        <f t="shared" si="1"/>
        <v>62.325</v>
      </c>
      <c r="I14" s="119">
        <v>99</v>
      </c>
      <c r="J14" s="117">
        <f t="shared" si="2"/>
        <v>9.9</v>
      </c>
      <c r="K14" s="7">
        <v>100</v>
      </c>
      <c r="L14" s="116">
        <f t="shared" si="3"/>
        <v>10</v>
      </c>
      <c r="M14" s="7">
        <v>100</v>
      </c>
      <c r="N14" s="116">
        <f t="shared" si="4"/>
        <v>5</v>
      </c>
      <c r="O14" s="87">
        <v>100</v>
      </c>
      <c r="P14" s="118">
        <f t="shared" si="5"/>
        <v>10</v>
      </c>
      <c r="Q14" s="118">
        <f t="shared" si="6"/>
        <v>97.225</v>
      </c>
      <c r="R14" s="7">
        <v>1</v>
      </c>
      <c r="S14" s="7">
        <v>20</v>
      </c>
      <c r="T14" s="7">
        <v>50</v>
      </c>
      <c r="U14" s="7"/>
      <c r="V14" s="7"/>
      <c r="W14" s="109"/>
    </row>
    <row r="15" spans="1:23" ht="12" customHeight="1">
      <c r="A15" s="9" t="s">
        <v>30</v>
      </c>
      <c r="B15" s="10">
        <v>54</v>
      </c>
      <c r="C15" s="9" t="s">
        <v>19</v>
      </c>
      <c r="D15" s="87">
        <v>92.03333333333335</v>
      </c>
      <c r="E15" s="84">
        <f t="shared" si="0"/>
        <v>57.98100000000001</v>
      </c>
      <c r="F15" s="85">
        <v>2</v>
      </c>
      <c r="G15" s="88"/>
      <c r="H15" s="84">
        <f t="shared" si="1"/>
        <v>59.98100000000001</v>
      </c>
      <c r="I15" s="119">
        <v>99</v>
      </c>
      <c r="J15" s="117">
        <f t="shared" si="2"/>
        <v>9.9</v>
      </c>
      <c r="K15" s="10">
        <v>100</v>
      </c>
      <c r="L15" s="116">
        <f t="shared" si="3"/>
        <v>10</v>
      </c>
      <c r="M15" s="10">
        <v>100</v>
      </c>
      <c r="N15" s="116">
        <f t="shared" si="4"/>
        <v>5</v>
      </c>
      <c r="O15" s="87">
        <v>100</v>
      </c>
      <c r="P15" s="118">
        <f t="shared" si="5"/>
        <v>10</v>
      </c>
      <c r="Q15" s="118">
        <f t="shared" si="6"/>
        <v>94.881</v>
      </c>
      <c r="R15" s="7"/>
      <c r="S15" s="7"/>
      <c r="T15" s="7">
        <v>50</v>
      </c>
      <c r="U15" s="7"/>
      <c r="V15" s="7"/>
      <c r="W15" s="109"/>
    </row>
    <row r="16" spans="1:23" ht="12" customHeight="1">
      <c r="A16" s="9" t="s">
        <v>32</v>
      </c>
      <c r="B16" s="10">
        <v>54</v>
      </c>
      <c r="C16" s="9" t="s">
        <v>21</v>
      </c>
      <c r="D16" s="87">
        <v>92.3</v>
      </c>
      <c r="E16" s="84">
        <f t="shared" si="0"/>
        <v>58.149</v>
      </c>
      <c r="F16" s="85">
        <v>2</v>
      </c>
      <c r="G16" s="88"/>
      <c r="H16" s="84">
        <f t="shared" si="1"/>
        <v>60.149</v>
      </c>
      <c r="I16" s="119">
        <v>99</v>
      </c>
      <c r="J16" s="117">
        <f t="shared" si="2"/>
        <v>9.9</v>
      </c>
      <c r="K16" s="7">
        <v>100</v>
      </c>
      <c r="L16" s="116">
        <f t="shared" si="3"/>
        <v>10</v>
      </c>
      <c r="M16" s="7">
        <v>100</v>
      </c>
      <c r="N16" s="116">
        <f t="shared" si="4"/>
        <v>5</v>
      </c>
      <c r="O16" s="87">
        <v>100</v>
      </c>
      <c r="P16" s="118">
        <f t="shared" si="5"/>
        <v>10</v>
      </c>
      <c r="Q16" s="118">
        <f t="shared" si="6"/>
        <v>95.049</v>
      </c>
      <c r="R16" s="7"/>
      <c r="S16" s="7"/>
      <c r="T16" s="7">
        <v>50</v>
      </c>
      <c r="U16" s="7"/>
      <c r="V16" s="7"/>
      <c r="W16" s="109"/>
    </row>
    <row r="17" spans="1:23" ht="12" customHeight="1">
      <c r="A17" s="12" t="s">
        <v>34</v>
      </c>
      <c r="B17" s="20">
        <v>54</v>
      </c>
      <c r="C17" s="12" t="s">
        <v>23</v>
      </c>
      <c r="D17" s="89">
        <v>92.96666666666665</v>
      </c>
      <c r="E17" s="90">
        <f t="shared" si="0"/>
        <v>58.568999999999996</v>
      </c>
      <c r="F17" s="91">
        <v>2</v>
      </c>
      <c r="G17" s="92"/>
      <c r="H17" s="90">
        <f t="shared" si="1"/>
        <v>60.568999999999996</v>
      </c>
      <c r="I17" s="120">
        <v>98</v>
      </c>
      <c r="J17" s="121">
        <f t="shared" si="2"/>
        <v>9.8</v>
      </c>
      <c r="K17" s="20">
        <v>100</v>
      </c>
      <c r="L17" s="122">
        <f t="shared" si="3"/>
        <v>10</v>
      </c>
      <c r="M17" s="20">
        <v>100</v>
      </c>
      <c r="N17" s="122">
        <f t="shared" si="4"/>
        <v>5</v>
      </c>
      <c r="O17" s="89">
        <v>100</v>
      </c>
      <c r="P17" s="123">
        <f t="shared" si="5"/>
        <v>10</v>
      </c>
      <c r="Q17" s="123">
        <f t="shared" si="6"/>
        <v>95.369</v>
      </c>
      <c r="R17" s="128"/>
      <c r="S17" s="128"/>
      <c r="T17" s="128">
        <v>50</v>
      </c>
      <c r="U17" s="128"/>
      <c r="V17" s="128"/>
      <c r="W17" s="109"/>
    </row>
    <row r="18" spans="1:23" ht="12" customHeight="1">
      <c r="A18" s="15" t="s">
        <v>36</v>
      </c>
      <c r="B18" s="16">
        <v>58</v>
      </c>
      <c r="C18" s="15" t="s">
        <v>25</v>
      </c>
      <c r="D18" s="93">
        <v>94.46666666666665</v>
      </c>
      <c r="E18" s="94">
        <f t="shared" si="0"/>
        <v>59.513999999999996</v>
      </c>
      <c r="F18" s="95">
        <v>2</v>
      </c>
      <c r="G18" s="96"/>
      <c r="H18" s="94">
        <f t="shared" si="1"/>
        <v>61.513999999999996</v>
      </c>
      <c r="I18" s="124">
        <v>100</v>
      </c>
      <c r="J18" s="125">
        <f t="shared" si="2"/>
        <v>10</v>
      </c>
      <c r="K18" s="99">
        <v>100</v>
      </c>
      <c r="L18" s="126">
        <f t="shared" si="3"/>
        <v>10</v>
      </c>
      <c r="M18" s="99">
        <v>100</v>
      </c>
      <c r="N18" s="126">
        <f t="shared" si="4"/>
        <v>5</v>
      </c>
      <c r="O18" s="93">
        <v>96.43</v>
      </c>
      <c r="P18" s="127">
        <f t="shared" si="5"/>
        <v>9.643</v>
      </c>
      <c r="Q18" s="127">
        <f t="shared" si="6"/>
        <v>96.157</v>
      </c>
      <c r="R18" s="99"/>
      <c r="S18" s="99"/>
      <c r="T18" s="99">
        <v>50</v>
      </c>
      <c r="U18" s="99"/>
      <c r="V18" s="99"/>
      <c r="W18" s="109"/>
    </row>
    <row r="19" spans="1:23" ht="12" customHeight="1">
      <c r="A19" s="9" t="s">
        <v>38</v>
      </c>
      <c r="B19" s="10">
        <v>54</v>
      </c>
      <c r="C19" s="9" t="s">
        <v>81</v>
      </c>
      <c r="D19" s="87">
        <v>96.33333333333333</v>
      </c>
      <c r="E19" s="84">
        <f t="shared" si="0"/>
        <v>60.69</v>
      </c>
      <c r="F19" s="85">
        <v>2</v>
      </c>
      <c r="G19" s="88">
        <v>1</v>
      </c>
      <c r="H19" s="84">
        <f t="shared" si="1"/>
        <v>63.69</v>
      </c>
      <c r="I19" s="119">
        <v>100</v>
      </c>
      <c r="J19" s="117">
        <f t="shared" si="2"/>
        <v>10</v>
      </c>
      <c r="K19" s="10">
        <v>100</v>
      </c>
      <c r="L19" s="116">
        <f t="shared" si="3"/>
        <v>10</v>
      </c>
      <c r="M19" s="10">
        <v>100</v>
      </c>
      <c r="N19" s="116">
        <f t="shared" si="4"/>
        <v>5</v>
      </c>
      <c r="O19" s="87">
        <v>100</v>
      </c>
      <c r="P19" s="118">
        <f t="shared" si="5"/>
        <v>10</v>
      </c>
      <c r="Q19" s="118">
        <f t="shared" si="6"/>
        <v>98.69</v>
      </c>
      <c r="R19" s="7">
        <v>1</v>
      </c>
      <c r="S19" s="7">
        <v>20</v>
      </c>
      <c r="T19" s="7">
        <v>50</v>
      </c>
      <c r="U19" s="7"/>
      <c r="V19" s="7"/>
      <c r="W19" s="109"/>
    </row>
    <row r="20" spans="1:23" ht="12" customHeight="1">
      <c r="A20" s="9" t="s">
        <v>40</v>
      </c>
      <c r="B20" s="10">
        <v>55</v>
      </c>
      <c r="C20" s="9" t="s">
        <v>29</v>
      </c>
      <c r="D20" s="87">
        <v>95.1</v>
      </c>
      <c r="E20" s="84">
        <f t="shared" si="0"/>
        <v>59.913</v>
      </c>
      <c r="F20" s="85">
        <v>2</v>
      </c>
      <c r="G20" s="88">
        <v>0.5</v>
      </c>
      <c r="H20" s="84">
        <f t="shared" si="1"/>
        <v>62.413</v>
      </c>
      <c r="I20" s="119">
        <v>100</v>
      </c>
      <c r="J20" s="117">
        <f t="shared" si="2"/>
        <v>10</v>
      </c>
      <c r="K20" s="7">
        <v>100</v>
      </c>
      <c r="L20" s="116">
        <f t="shared" si="3"/>
        <v>10</v>
      </c>
      <c r="M20" s="7">
        <v>100</v>
      </c>
      <c r="N20" s="116">
        <f t="shared" si="4"/>
        <v>5</v>
      </c>
      <c r="O20" s="87">
        <v>96.43</v>
      </c>
      <c r="P20" s="118">
        <f t="shared" si="5"/>
        <v>9.643</v>
      </c>
      <c r="Q20" s="118">
        <f t="shared" si="6"/>
        <v>97.056</v>
      </c>
      <c r="R20" s="7"/>
      <c r="S20" s="7"/>
      <c r="T20" s="7">
        <v>50</v>
      </c>
      <c r="U20" s="7"/>
      <c r="V20" s="7"/>
      <c r="W20" s="109"/>
    </row>
    <row r="21" spans="1:23" ht="12" customHeight="1">
      <c r="A21" s="9" t="s">
        <v>42</v>
      </c>
      <c r="B21" s="10">
        <v>55</v>
      </c>
      <c r="C21" s="9" t="s">
        <v>49</v>
      </c>
      <c r="D21" s="87">
        <v>95.66666666666667</v>
      </c>
      <c r="E21" s="84">
        <f t="shared" si="0"/>
        <v>60.27</v>
      </c>
      <c r="F21" s="85">
        <v>2</v>
      </c>
      <c r="G21" s="88"/>
      <c r="H21" s="84">
        <f t="shared" si="1"/>
        <v>62.27</v>
      </c>
      <c r="I21" s="119">
        <v>100</v>
      </c>
      <c r="J21" s="117">
        <f t="shared" si="2"/>
        <v>10</v>
      </c>
      <c r="K21" s="10">
        <v>100</v>
      </c>
      <c r="L21" s="116">
        <f t="shared" si="3"/>
        <v>10</v>
      </c>
      <c r="M21" s="10">
        <v>100</v>
      </c>
      <c r="N21" s="116">
        <f t="shared" si="4"/>
        <v>5</v>
      </c>
      <c r="O21" s="87">
        <v>100</v>
      </c>
      <c r="P21" s="118">
        <f t="shared" si="5"/>
        <v>10</v>
      </c>
      <c r="Q21" s="118">
        <f t="shared" si="6"/>
        <v>97.27000000000001</v>
      </c>
      <c r="R21" s="7">
        <v>1</v>
      </c>
      <c r="S21" s="7">
        <v>20</v>
      </c>
      <c r="T21" s="7">
        <v>50</v>
      </c>
      <c r="U21" s="7"/>
      <c r="V21" s="7"/>
      <c r="W21" s="109"/>
    </row>
    <row r="22" spans="1:23" ht="12" customHeight="1">
      <c r="A22" s="9" t="s">
        <v>44</v>
      </c>
      <c r="B22" s="10">
        <v>56</v>
      </c>
      <c r="C22" s="9" t="s">
        <v>33</v>
      </c>
      <c r="D22" s="87">
        <v>94.46666666666665</v>
      </c>
      <c r="E22" s="84">
        <f t="shared" si="0"/>
        <v>59.513999999999996</v>
      </c>
      <c r="F22" s="85">
        <v>2</v>
      </c>
      <c r="G22" s="88"/>
      <c r="H22" s="84">
        <f t="shared" si="1"/>
        <v>61.513999999999996</v>
      </c>
      <c r="I22" s="119">
        <v>100</v>
      </c>
      <c r="J22" s="117">
        <f t="shared" si="2"/>
        <v>10</v>
      </c>
      <c r="K22" s="7">
        <v>100</v>
      </c>
      <c r="L22" s="116">
        <f t="shared" si="3"/>
        <v>10</v>
      </c>
      <c r="M22" s="7">
        <v>100</v>
      </c>
      <c r="N22" s="116">
        <f t="shared" si="4"/>
        <v>5</v>
      </c>
      <c r="O22" s="87">
        <v>100</v>
      </c>
      <c r="P22" s="118">
        <f t="shared" si="5"/>
        <v>10</v>
      </c>
      <c r="Q22" s="118">
        <f t="shared" si="6"/>
        <v>96.514</v>
      </c>
      <c r="R22" s="7"/>
      <c r="S22" s="7"/>
      <c r="T22" s="7">
        <v>50</v>
      </c>
      <c r="U22" s="7"/>
      <c r="V22" s="7"/>
      <c r="W22" s="109"/>
    </row>
    <row r="23" spans="1:23" ht="12" customHeight="1">
      <c r="A23" s="12" t="s">
        <v>114</v>
      </c>
      <c r="B23" s="20">
        <v>56</v>
      </c>
      <c r="C23" s="12" t="s">
        <v>63</v>
      </c>
      <c r="D23" s="89">
        <v>95.26666666666667</v>
      </c>
      <c r="E23" s="90">
        <f t="shared" si="0"/>
        <v>60.018</v>
      </c>
      <c r="F23" s="91">
        <v>2</v>
      </c>
      <c r="G23" s="92"/>
      <c r="H23" s="90">
        <f t="shared" si="1"/>
        <v>62.018</v>
      </c>
      <c r="I23" s="120">
        <v>98</v>
      </c>
      <c r="J23" s="121">
        <f t="shared" si="2"/>
        <v>9.8</v>
      </c>
      <c r="K23" s="20">
        <v>100</v>
      </c>
      <c r="L23" s="122">
        <f t="shared" si="3"/>
        <v>10</v>
      </c>
      <c r="M23" s="20">
        <v>100</v>
      </c>
      <c r="N23" s="122">
        <f t="shared" si="4"/>
        <v>5</v>
      </c>
      <c r="O23" s="89">
        <v>100</v>
      </c>
      <c r="P23" s="123">
        <f t="shared" si="5"/>
        <v>10</v>
      </c>
      <c r="Q23" s="123">
        <f t="shared" si="6"/>
        <v>96.818</v>
      </c>
      <c r="R23" s="128"/>
      <c r="S23" s="128"/>
      <c r="T23" s="128">
        <v>50</v>
      </c>
      <c r="U23" s="128"/>
      <c r="V23" s="128"/>
      <c r="W23" s="109"/>
    </row>
    <row r="24" spans="1:23" ht="12" customHeight="1">
      <c r="A24" s="15" t="s">
        <v>46</v>
      </c>
      <c r="B24" s="16">
        <v>60</v>
      </c>
      <c r="C24" s="15" t="s">
        <v>75</v>
      </c>
      <c r="D24" s="93">
        <v>94.53333333333335</v>
      </c>
      <c r="E24" s="94">
        <f t="shared" si="0"/>
        <v>59.55600000000001</v>
      </c>
      <c r="F24" s="95">
        <v>1.5</v>
      </c>
      <c r="G24" s="96"/>
      <c r="H24" s="94">
        <f t="shared" si="1"/>
        <v>61.05600000000001</v>
      </c>
      <c r="I24" s="124">
        <v>100</v>
      </c>
      <c r="J24" s="125">
        <f t="shared" si="2"/>
        <v>10</v>
      </c>
      <c r="K24" s="99">
        <v>100</v>
      </c>
      <c r="L24" s="126">
        <f t="shared" si="3"/>
        <v>10</v>
      </c>
      <c r="M24" s="99">
        <v>100</v>
      </c>
      <c r="N24" s="126">
        <f t="shared" si="4"/>
        <v>5</v>
      </c>
      <c r="O24" s="93">
        <v>100</v>
      </c>
      <c r="P24" s="127">
        <f t="shared" si="5"/>
        <v>10</v>
      </c>
      <c r="Q24" s="127">
        <f t="shared" si="6"/>
        <v>96.05600000000001</v>
      </c>
      <c r="R24" s="99"/>
      <c r="S24" s="99"/>
      <c r="T24" s="99">
        <v>50</v>
      </c>
      <c r="U24" s="99"/>
      <c r="V24" s="99"/>
      <c r="W24" s="109"/>
    </row>
    <row r="25" spans="1:23" ht="12" customHeight="1">
      <c r="A25" s="9" t="s">
        <v>48</v>
      </c>
      <c r="B25" s="10">
        <v>60</v>
      </c>
      <c r="C25" s="9" t="s">
        <v>83</v>
      </c>
      <c r="D25" s="87">
        <v>95.1</v>
      </c>
      <c r="E25" s="84">
        <f t="shared" si="0"/>
        <v>59.913</v>
      </c>
      <c r="F25" s="85">
        <v>2</v>
      </c>
      <c r="G25" s="88">
        <v>0.5</v>
      </c>
      <c r="H25" s="84">
        <f t="shared" si="1"/>
        <v>62.413</v>
      </c>
      <c r="I25" s="119">
        <v>100</v>
      </c>
      <c r="J25" s="117">
        <f t="shared" si="2"/>
        <v>10</v>
      </c>
      <c r="K25" s="10">
        <v>100</v>
      </c>
      <c r="L25" s="116">
        <f t="shared" si="3"/>
        <v>10</v>
      </c>
      <c r="M25" s="10">
        <v>100</v>
      </c>
      <c r="N25" s="116">
        <f t="shared" si="4"/>
        <v>5</v>
      </c>
      <c r="O25" s="87">
        <v>86.44</v>
      </c>
      <c r="P25" s="118">
        <f t="shared" si="5"/>
        <v>8.644</v>
      </c>
      <c r="Q25" s="118">
        <f t="shared" si="6"/>
        <v>96.05699999999999</v>
      </c>
      <c r="R25" s="7"/>
      <c r="S25" s="7"/>
      <c r="T25" s="7">
        <v>50</v>
      </c>
      <c r="U25" s="7"/>
      <c r="V25" s="7"/>
      <c r="W25" s="109"/>
    </row>
    <row r="26" spans="1:23" ht="12" customHeight="1">
      <c r="A26" s="9" t="s">
        <v>50</v>
      </c>
      <c r="B26" s="10">
        <v>60</v>
      </c>
      <c r="C26" s="9" t="s">
        <v>41</v>
      </c>
      <c r="D26" s="87">
        <v>94.7</v>
      </c>
      <c r="E26" s="84">
        <f t="shared" si="0"/>
        <v>59.661</v>
      </c>
      <c r="F26" s="85">
        <v>2</v>
      </c>
      <c r="G26" s="88">
        <v>0.5</v>
      </c>
      <c r="H26" s="84">
        <f t="shared" si="1"/>
        <v>62.161</v>
      </c>
      <c r="I26" s="119">
        <v>100</v>
      </c>
      <c r="J26" s="117">
        <f t="shared" si="2"/>
        <v>10</v>
      </c>
      <c r="K26" s="7">
        <v>100</v>
      </c>
      <c r="L26" s="116">
        <f t="shared" si="3"/>
        <v>10</v>
      </c>
      <c r="M26" s="7">
        <v>100</v>
      </c>
      <c r="N26" s="116">
        <f t="shared" si="4"/>
        <v>5</v>
      </c>
      <c r="O26" s="87">
        <v>100</v>
      </c>
      <c r="P26" s="118">
        <f t="shared" si="5"/>
        <v>10</v>
      </c>
      <c r="Q26" s="118">
        <f t="shared" si="6"/>
        <v>97.161</v>
      </c>
      <c r="R26" s="7">
        <v>1</v>
      </c>
      <c r="S26" s="7">
        <v>20</v>
      </c>
      <c r="T26" s="7">
        <v>50</v>
      </c>
      <c r="U26" s="7"/>
      <c r="V26" s="7"/>
      <c r="W26" s="109"/>
    </row>
    <row r="27" spans="1:23" ht="12" customHeight="1">
      <c r="A27" s="9" t="s">
        <v>52</v>
      </c>
      <c r="B27" s="10">
        <v>61</v>
      </c>
      <c r="C27" s="9" t="s">
        <v>43</v>
      </c>
      <c r="D27" s="87">
        <v>93.96666666666665</v>
      </c>
      <c r="E27" s="84">
        <f t="shared" si="0"/>
        <v>59.19899999999999</v>
      </c>
      <c r="F27" s="85">
        <v>2</v>
      </c>
      <c r="G27" s="88"/>
      <c r="H27" s="84">
        <f t="shared" si="1"/>
        <v>61.19899999999999</v>
      </c>
      <c r="I27" s="119">
        <v>99</v>
      </c>
      <c r="J27" s="117">
        <f t="shared" si="2"/>
        <v>9.9</v>
      </c>
      <c r="K27" s="10">
        <v>100</v>
      </c>
      <c r="L27" s="116">
        <f t="shared" si="3"/>
        <v>10</v>
      </c>
      <c r="M27" s="10">
        <v>100</v>
      </c>
      <c r="N27" s="116">
        <f t="shared" si="4"/>
        <v>5</v>
      </c>
      <c r="O27" s="87">
        <v>67.8</v>
      </c>
      <c r="P27" s="118">
        <f t="shared" si="5"/>
        <v>6.78</v>
      </c>
      <c r="Q27" s="118">
        <f t="shared" si="6"/>
        <v>92.87899999999999</v>
      </c>
      <c r="R27" s="7"/>
      <c r="S27" s="7"/>
      <c r="T27" s="7">
        <v>50</v>
      </c>
      <c r="U27" s="7"/>
      <c r="V27" s="7"/>
      <c r="W27" s="109"/>
    </row>
    <row r="28" spans="1:23" ht="12" customHeight="1">
      <c r="A28" s="12" t="s">
        <v>54</v>
      </c>
      <c r="B28" s="20">
        <v>62</v>
      </c>
      <c r="C28" s="12" t="s">
        <v>71</v>
      </c>
      <c r="D28" s="89">
        <v>96</v>
      </c>
      <c r="E28" s="90">
        <f t="shared" si="0"/>
        <v>60.480000000000004</v>
      </c>
      <c r="F28" s="91">
        <v>1.5</v>
      </c>
      <c r="G28" s="92">
        <v>0.5</v>
      </c>
      <c r="H28" s="90">
        <f t="shared" si="1"/>
        <v>62.480000000000004</v>
      </c>
      <c r="I28" s="120">
        <v>100</v>
      </c>
      <c r="J28" s="121">
        <f t="shared" si="2"/>
        <v>10</v>
      </c>
      <c r="K28" s="128">
        <v>100</v>
      </c>
      <c r="L28" s="122">
        <f t="shared" si="3"/>
        <v>10</v>
      </c>
      <c r="M28" s="128">
        <v>100</v>
      </c>
      <c r="N28" s="122">
        <f t="shared" si="4"/>
        <v>5</v>
      </c>
      <c r="O28" s="89">
        <v>100</v>
      </c>
      <c r="P28" s="123">
        <f t="shared" si="5"/>
        <v>10</v>
      </c>
      <c r="Q28" s="123">
        <f t="shared" si="6"/>
        <v>97.48</v>
      </c>
      <c r="R28" s="128">
        <v>1</v>
      </c>
      <c r="S28" s="128">
        <v>20</v>
      </c>
      <c r="T28" s="128">
        <v>50</v>
      </c>
      <c r="U28" s="128"/>
      <c r="V28" s="128"/>
      <c r="W28" s="109"/>
    </row>
    <row r="29" spans="1:23" ht="12" customHeight="1">
      <c r="A29" s="15" t="s">
        <v>58</v>
      </c>
      <c r="B29" s="16">
        <v>53</v>
      </c>
      <c r="C29" s="15" t="s">
        <v>115</v>
      </c>
      <c r="D29" s="93">
        <v>95.7</v>
      </c>
      <c r="E29" s="94">
        <f t="shared" si="0"/>
        <v>60.291000000000004</v>
      </c>
      <c r="F29" s="95">
        <v>1</v>
      </c>
      <c r="G29" s="96"/>
      <c r="H29" s="94">
        <f t="shared" si="1"/>
        <v>61.291000000000004</v>
      </c>
      <c r="I29" s="124">
        <v>100</v>
      </c>
      <c r="J29" s="125">
        <f t="shared" si="2"/>
        <v>10</v>
      </c>
      <c r="K29" s="16">
        <v>100</v>
      </c>
      <c r="L29" s="126">
        <f t="shared" si="3"/>
        <v>10</v>
      </c>
      <c r="M29" s="16">
        <v>100</v>
      </c>
      <c r="N29" s="126">
        <f t="shared" si="4"/>
        <v>5</v>
      </c>
      <c r="O29" s="93">
        <v>100</v>
      </c>
      <c r="P29" s="127">
        <f t="shared" si="5"/>
        <v>10</v>
      </c>
      <c r="Q29" s="127">
        <f t="shared" si="6"/>
        <v>96.291</v>
      </c>
      <c r="R29" s="99"/>
      <c r="S29" s="99"/>
      <c r="T29" s="99">
        <v>50</v>
      </c>
      <c r="U29" s="99"/>
      <c r="V29" s="99"/>
      <c r="W29" s="109"/>
    </row>
    <row r="30" spans="1:23" ht="12" customHeight="1">
      <c r="A30" s="9" t="s">
        <v>60</v>
      </c>
      <c r="B30" s="10">
        <v>53</v>
      </c>
      <c r="C30" s="9" t="s">
        <v>73</v>
      </c>
      <c r="D30" s="87">
        <v>95.4</v>
      </c>
      <c r="E30" s="84">
        <f t="shared" si="0"/>
        <v>60.102000000000004</v>
      </c>
      <c r="F30" s="85">
        <v>1</v>
      </c>
      <c r="G30" s="88">
        <v>0.5</v>
      </c>
      <c r="H30" s="84">
        <f t="shared" si="1"/>
        <v>61.602000000000004</v>
      </c>
      <c r="I30" s="119">
        <v>100</v>
      </c>
      <c r="J30" s="117">
        <f t="shared" si="2"/>
        <v>10</v>
      </c>
      <c r="K30" s="7">
        <v>100</v>
      </c>
      <c r="L30" s="116">
        <f t="shared" si="3"/>
        <v>10</v>
      </c>
      <c r="M30" s="7">
        <v>100</v>
      </c>
      <c r="N30" s="116">
        <f t="shared" si="4"/>
        <v>5</v>
      </c>
      <c r="O30" s="87">
        <v>100</v>
      </c>
      <c r="P30" s="118">
        <f t="shared" si="5"/>
        <v>10</v>
      </c>
      <c r="Q30" s="118">
        <f t="shared" si="6"/>
        <v>96.602</v>
      </c>
      <c r="R30" s="7"/>
      <c r="S30" s="7"/>
      <c r="T30" s="7">
        <v>50</v>
      </c>
      <c r="U30" s="7"/>
      <c r="V30" s="7"/>
      <c r="W30" s="109"/>
    </row>
    <row r="31" spans="1:23" ht="12" customHeight="1">
      <c r="A31" s="9" t="s">
        <v>62</v>
      </c>
      <c r="B31" s="10">
        <v>52</v>
      </c>
      <c r="C31" s="9" t="s">
        <v>51</v>
      </c>
      <c r="D31" s="87">
        <v>93.36666666666667</v>
      </c>
      <c r="E31" s="84">
        <f t="shared" si="0"/>
        <v>58.821000000000005</v>
      </c>
      <c r="F31" s="85">
        <v>2</v>
      </c>
      <c r="G31" s="88"/>
      <c r="H31" s="84">
        <f t="shared" si="1"/>
        <v>60.821000000000005</v>
      </c>
      <c r="I31" s="119">
        <v>100</v>
      </c>
      <c r="J31" s="117">
        <f t="shared" si="2"/>
        <v>10</v>
      </c>
      <c r="K31" s="10">
        <v>100</v>
      </c>
      <c r="L31" s="116">
        <f t="shared" si="3"/>
        <v>10</v>
      </c>
      <c r="M31" s="10">
        <v>100</v>
      </c>
      <c r="N31" s="116">
        <f t="shared" si="4"/>
        <v>5</v>
      </c>
      <c r="O31" s="87">
        <v>100</v>
      </c>
      <c r="P31" s="118">
        <f t="shared" si="5"/>
        <v>10</v>
      </c>
      <c r="Q31" s="118">
        <f t="shared" si="6"/>
        <v>95.821</v>
      </c>
      <c r="R31" s="7"/>
      <c r="S31" s="7"/>
      <c r="T31" s="7">
        <v>50</v>
      </c>
      <c r="U31" s="7"/>
      <c r="V31" s="7"/>
      <c r="W31" s="109"/>
    </row>
    <row r="32" spans="1:23" ht="12" customHeight="1">
      <c r="A32" s="9" t="s">
        <v>64</v>
      </c>
      <c r="B32" s="10">
        <v>53</v>
      </c>
      <c r="C32" s="9" t="s">
        <v>53</v>
      </c>
      <c r="D32" s="87">
        <v>95.1</v>
      </c>
      <c r="E32" s="84">
        <f t="shared" si="0"/>
        <v>59.913</v>
      </c>
      <c r="F32" s="85">
        <v>2</v>
      </c>
      <c r="G32" s="88">
        <v>0.5</v>
      </c>
      <c r="H32" s="84">
        <f t="shared" si="1"/>
        <v>62.413</v>
      </c>
      <c r="I32" s="119">
        <v>99</v>
      </c>
      <c r="J32" s="117">
        <f t="shared" si="2"/>
        <v>9.9</v>
      </c>
      <c r="K32" s="7">
        <v>100</v>
      </c>
      <c r="L32" s="116">
        <f t="shared" si="3"/>
        <v>10</v>
      </c>
      <c r="M32" s="7">
        <v>100</v>
      </c>
      <c r="N32" s="116">
        <f t="shared" si="4"/>
        <v>5</v>
      </c>
      <c r="O32" s="87">
        <v>100</v>
      </c>
      <c r="P32" s="118">
        <f t="shared" si="5"/>
        <v>10</v>
      </c>
      <c r="Q32" s="118">
        <f t="shared" si="6"/>
        <v>97.31299999999999</v>
      </c>
      <c r="R32" s="7">
        <v>1</v>
      </c>
      <c r="S32" s="7">
        <v>20</v>
      </c>
      <c r="T32" s="7">
        <v>50</v>
      </c>
      <c r="U32" s="7"/>
      <c r="V32" s="7"/>
      <c r="W32" s="109"/>
    </row>
    <row r="33" spans="1:23" ht="12" customHeight="1">
      <c r="A33" s="9" t="s">
        <v>66</v>
      </c>
      <c r="B33" s="10">
        <v>54</v>
      </c>
      <c r="C33" s="9" t="s">
        <v>55</v>
      </c>
      <c r="D33" s="87">
        <v>96</v>
      </c>
      <c r="E33" s="84">
        <f t="shared" si="0"/>
        <v>60.480000000000004</v>
      </c>
      <c r="F33" s="85">
        <v>2</v>
      </c>
      <c r="G33" s="88">
        <v>0.5</v>
      </c>
      <c r="H33" s="84">
        <f t="shared" si="1"/>
        <v>62.980000000000004</v>
      </c>
      <c r="I33" s="119">
        <v>99</v>
      </c>
      <c r="J33" s="117">
        <f t="shared" si="2"/>
        <v>9.9</v>
      </c>
      <c r="K33" s="10">
        <v>100</v>
      </c>
      <c r="L33" s="116">
        <f t="shared" si="3"/>
        <v>10</v>
      </c>
      <c r="M33" s="10">
        <v>100</v>
      </c>
      <c r="N33" s="116">
        <f t="shared" si="4"/>
        <v>5</v>
      </c>
      <c r="O33" s="87">
        <v>100</v>
      </c>
      <c r="P33" s="118">
        <f t="shared" si="5"/>
        <v>10</v>
      </c>
      <c r="Q33" s="118">
        <f t="shared" si="6"/>
        <v>97.88</v>
      </c>
      <c r="R33" s="7">
        <v>1</v>
      </c>
      <c r="S33" s="7">
        <v>20</v>
      </c>
      <c r="T33" s="7">
        <v>50</v>
      </c>
      <c r="U33" s="7"/>
      <c r="V33" s="7"/>
      <c r="W33" s="109"/>
    </row>
    <row r="34" spans="1:23" ht="12" customHeight="1">
      <c r="A34" s="12" t="s">
        <v>68</v>
      </c>
      <c r="B34" s="20">
        <v>50</v>
      </c>
      <c r="C34" s="12" t="s">
        <v>57</v>
      </c>
      <c r="D34" s="89">
        <v>94.86666666666667</v>
      </c>
      <c r="E34" s="84">
        <f t="shared" si="0"/>
        <v>59.766000000000005</v>
      </c>
      <c r="F34" s="91">
        <v>1.5</v>
      </c>
      <c r="G34" s="92"/>
      <c r="H34" s="90">
        <f t="shared" si="1"/>
        <v>61.266000000000005</v>
      </c>
      <c r="I34" s="120">
        <v>100</v>
      </c>
      <c r="J34" s="121">
        <f t="shared" si="2"/>
        <v>10</v>
      </c>
      <c r="K34" s="128">
        <v>100</v>
      </c>
      <c r="L34" s="122">
        <f t="shared" si="3"/>
        <v>10</v>
      </c>
      <c r="M34" s="128">
        <v>100</v>
      </c>
      <c r="N34" s="122">
        <f t="shared" si="4"/>
        <v>5</v>
      </c>
      <c r="O34" s="89">
        <v>81.25</v>
      </c>
      <c r="P34" s="123">
        <f t="shared" si="5"/>
        <v>8.125</v>
      </c>
      <c r="Q34" s="123">
        <f t="shared" si="6"/>
        <v>94.391</v>
      </c>
      <c r="R34" s="128"/>
      <c r="S34" s="128"/>
      <c r="T34" s="128">
        <v>50</v>
      </c>
      <c r="U34" s="128"/>
      <c r="V34" s="128"/>
      <c r="W34" s="109"/>
    </row>
    <row r="35" spans="1:23" ht="12" customHeight="1">
      <c r="A35" s="15" t="s">
        <v>70</v>
      </c>
      <c r="B35" s="16">
        <v>53</v>
      </c>
      <c r="C35" s="15" t="s">
        <v>59</v>
      </c>
      <c r="D35" s="93">
        <v>94.3</v>
      </c>
      <c r="E35" s="84">
        <f t="shared" si="0"/>
        <v>59.409</v>
      </c>
      <c r="F35" s="95">
        <v>1.5</v>
      </c>
      <c r="G35" s="96">
        <v>0.5</v>
      </c>
      <c r="H35" s="94">
        <f t="shared" si="1"/>
        <v>61.409</v>
      </c>
      <c r="I35" s="124">
        <v>99</v>
      </c>
      <c r="J35" s="125">
        <f t="shared" si="2"/>
        <v>9.9</v>
      </c>
      <c r="K35" s="16">
        <v>100</v>
      </c>
      <c r="L35" s="126">
        <f t="shared" si="3"/>
        <v>10</v>
      </c>
      <c r="M35" s="16">
        <v>100</v>
      </c>
      <c r="N35" s="126">
        <f t="shared" si="4"/>
        <v>5</v>
      </c>
      <c r="O35" s="93">
        <v>92.45</v>
      </c>
      <c r="P35" s="127">
        <f t="shared" si="5"/>
        <v>9.245000000000001</v>
      </c>
      <c r="Q35" s="127">
        <f t="shared" si="6"/>
        <v>95.554</v>
      </c>
      <c r="R35" s="99"/>
      <c r="S35" s="99"/>
      <c r="T35" s="99">
        <v>50</v>
      </c>
      <c r="U35" s="99"/>
      <c r="V35" s="99"/>
      <c r="W35" s="109"/>
    </row>
    <row r="36" spans="1:23" ht="12" customHeight="1">
      <c r="A36" s="9" t="s">
        <v>72</v>
      </c>
      <c r="B36" s="10">
        <v>58</v>
      </c>
      <c r="C36" s="9" t="s">
        <v>61</v>
      </c>
      <c r="D36" s="87">
        <v>94</v>
      </c>
      <c r="E36" s="84">
        <f t="shared" si="0"/>
        <v>59.22</v>
      </c>
      <c r="F36" s="85">
        <v>2</v>
      </c>
      <c r="G36" s="88"/>
      <c r="H36" s="84">
        <f t="shared" si="1"/>
        <v>61.22</v>
      </c>
      <c r="I36" s="119">
        <v>100</v>
      </c>
      <c r="J36" s="117">
        <f t="shared" si="2"/>
        <v>10</v>
      </c>
      <c r="K36" s="7">
        <v>100</v>
      </c>
      <c r="L36" s="116">
        <f t="shared" si="3"/>
        <v>10</v>
      </c>
      <c r="M36" s="7">
        <v>100</v>
      </c>
      <c r="N36" s="116">
        <f t="shared" si="4"/>
        <v>5</v>
      </c>
      <c r="O36" s="87">
        <v>100</v>
      </c>
      <c r="P36" s="118">
        <f t="shared" si="5"/>
        <v>10</v>
      </c>
      <c r="Q36" s="118">
        <f t="shared" si="6"/>
        <v>96.22</v>
      </c>
      <c r="R36" s="7">
        <v>1</v>
      </c>
      <c r="S36" s="7">
        <v>20</v>
      </c>
      <c r="T36" s="7">
        <v>50</v>
      </c>
      <c r="U36" s="7"/>
      <c r="V36" s="7"/>
      <c r="W36" s="109"/>
    </row>
    <row r="37" spans="1:23" ht="12" customHeight="1">
      <c r="A37" s="9" t="s">
        <v>74</v>
      </c>
      <c r="B37" s="10">
        <v>57</v>
      </c>
      <c r="C37" s="9" t="s">
        <v>116</v>
      </c>
      <c r="D37" s="87">
        <v>92</v>
      </c>
      <c r="E37" s="84">
        <f t="shared" si="0"/>
        <v>57.96</v>
      </c>
      <c r="F37" s="85">
        <v>1.5</v>
      </c>
      <c r="G37" s="88"/>
      <c r="H37" s="84">
        <f t="shared" si="1"/>
        <v>59.46</v>
      </c>
      <c r="I37" s="119">
        <v>100</v>
      </c>
      <c r="J37" s="117">
        <f t="shared" si="2"/>
        <v>10</v>
      </c>
      <c r="K37" s="10">
        <v>100</v>
      </c>
      <c r="L37" s="116">
        <f t="shared" si="3"/>
        <v>10</v>
      </c>
      <c r="M37" s="10">
        <v>100</v>
      </c>
      <c r="N37" s="116">
        <f t="shared" si="4"/>
        <v>5</v>
      </c>
      <c r="O37" s="87">
        <v>100</v>
      </c>
      <c r="P37" s="118">
        <f t="shared" si="5"/>
        <v>10</v>
      </c>
      <c r="Q37" s="118">
        <f t="shared" si="6"/>
        <v>94.46000000000001</v>
      </c>
      <c r="R37" s="7"/>
      <c r="S37" s="7"/>
      <c r="T37" s="7">
        <v>50</v>
      </c>
      <c r="U37" s="7"/>
      <c r="V37" s="7"/>
      <c r="W37" s="109"/>
    </row>
    <row r="38" spans="1:23" ht="12" customHeight="1">
      <c r="A38" s="9" t="s">
        <v>76</v>
      </c>
      <c r="B38" s="10">
        <v>56</v>
      </c>
      <c r="C38" s="9" t="s">
        <v>77</v>
      </c>
      <c r="D38" s="87">
        <v>94.43333333333334</v>
      </c>
      <c r="E38" s="84">
        <f t="shared" si="0"/>
        <v>59.493</v>
      </c>
      <c r="F38" s="85">
        <v>1.5</v>
      </c>
      <c r="G38" s="88">
        <v>1</v>
      </c>
      <c r="H38" s="84">
        <f t="shared" si="1"/>
        <v>61.993</v>
      </c>
      <c r="I38" s="119">
        <v>99</v>
      </c>
      <c r="J38" s="117">
        <f t="shared" si="2"/>
        <v>9.9</v>
      </c>
      <c r="K38" s="7">
        <v>100</v>
      </c>
      <c r="L38" s="116">
        <f t="shared" si="3"/>
        <v>10</v>
      </c>
      <c r="M38" s="7">
        <v>100</v>
      </c>
      <c r="N38" s="116">
        <f t="shared" si="4"/>
        <v>5</v>
      </c>
      <c r="O38" s="87">
        <v>96.3</v>
      </c>
      <c r="P38" s="118">
        <f t="shared" si="5"/>
        <v>9.63</v>
      </c>
      <c r="Q38" s="118">
        <f t="shared" si="6"/>
        <v>96.523</v>
      </c>
      <c r="R38" s="7">
        <v>1</v>
      </c>
      <c r="S38" s="7">
        <v>20</v>
      </c>
      <c r="T38" s="7">
        <v>50</v>
      </c>
      <c r="U38" s="7"/>
      <c r="V38" s="7"/>
      <c r="W38" s="109"/>
    </row>
    <row r="39" spans="1:23" ht="12" customHeight="1">
      <c r="A39" s="9" t="s">
        <v>78</v>
      </c>
      <c r="B39" s="10">
        <v>57</v>
      </c>
      <c r="C39" s="9" t="s">
        <v>67</v>
      </c>
      <c r="D39" s="87">
        <v>94.06666666666666</v>
      </c>
      <c r="E39" s="84">
        <f t="shared" si="0"/>
        <v>59.262</v>
      </c>
      <c r="F39" s="85">
        <v>1.5</v>
      </c>
      <c r="G39" s="97"/>
      <c r="H39" s="84">
        <f t="shared" si="1"/>
        <v>60.762</v>
      </c>
      <c r="I39" s="119">
        <v>100</v>
      </c>
      <c r="J39" s="117">
        <f t="shared" si="2"/>
        <v>10</v>
      </c>
      <c r="K39" s="10">
        <v>100</v>
      </c>
      <c r="L39" s="116">
        <f t="shared" si="3"/>
        <v>10</v>
      </c>
      <c r="M39" s="10">
        <v>100</v>
      </c>
      <c r="N39" s="116">
        <f t="shared" si="4"/>
        <v>5</v>
      </c>
      <c r="O39" s="87">
        <v>98.21</v>
      </c>
      <c r="P39" s="118">
        <f t="shared" si="5"/>
        <v>9.821</v>
      </c>
      <c r="Q39" s="118">
        <f t="shared" si="6"/>
        <v>95.583</v>
      </c>
      <c r="R39" s="7"/>
      <c r="S39" s="7"/>
      <c r="T39" s="7">
        <v>50</v>
      </c>
      <c r="U39" s="7"/>
      <c r="V39" s="7"/>
      <c r="W39" s="109"/>
    </row>
    <row r="40" spans="1:23" ht="12" customHeight="1">
      <c r="A40" s="12" t="s">
        <v>80</v>
      </c>
      <c r="B40" s="20">
        <v>57</v>
      </c>
      <c r="C40" s="12" t="s">
        <v>69</v>
      </c>
      <c r="D40" s="89">
        <v>93.23333333333333</v>
      </c>
      <c r="E40" s="90">
        <f t="shared" si="0"/>
        <v>58.737</v>
      </c>
      <c r="F40" s="91">
        <v>1.5</v>
      </c>
      <c r="G40" s="92"/>
      <c r="H40" s="90">
        <f t="shared" si="1"/>
        <v>60.237</v>
      </c>
      <c r="I40" s="120">
        <v>99</v>
      </c>
      <c r="J40" s="121">
        <f t="shared" si="2"/>
        <v>9.9</v>
      </c>
      <c r="K40" s="128">
        <v>100</v>
      </c>
      <c r="L40" s="122">
        <f t="shared" si="3"/>
        <v>10</v>
      </c>
      <c r="M40" s="128">
        <v>100</v>
      </c>
      <c r="N40" s="122">
        <f t="shared" si="4"/>
        <v>5</v>
      </c>
      <c r="O40" s="89">
        <v>100</v>
      </c>
      <c r="P40" s="123">
        <f t="shared" si="5"/>
        <v>10</v>
      </c>
      <c r="Q40" s="123">
        <f t="shared" si="6"/>
        <v>95.137</v>
      </c>
      <c r="R40" s="128"/>
      <c r="S40" s="128"/>
      <c r="T40" s="128">
        <v>50</v>
      </c>
      <c r="U40" s="128"/>
      <c r="V40" s="128"/>
      <c r="W40" s="109"/>
    </row>
    <row r="41" spans="1:23" ht="12" customHeight="1">
      <c r="A41" s="98" t="s">
        <v>85</v>
      </c>
      <c r="B41" s="99"/>
      <c r="C41" s="99"/>
      <c r="D41" s="94"/>
      <c r="E41" s="94"/>
      <c r="F41" s="100"/>
      <c r="G41" s="101"/>
      <c r="H41" s="94"/>
      <c r="I41" s="126"/>
      <c r="J41" s="125"/>
      <c r="K41" s="99"/>
      <c r="L41" s="126"/>
      <c r="M41" s="99"/>
      <c r="N41" s="126"/>
      <c r="O41" s="127"/>
      <c r="P41" s="127"/>
      <c r="Q41" s="127"/>
      <c r="R41" s="99"/>
      <c r="S41" s="99"/>
      <c r="T41" s="99">
        <f>SUM(T4:T40)</f>
        <v>1850</v>
      </c>
      <c r="U41" s="99"/>
      <c r="V41" s="99"/>
      <c r="W41" s="109"/>
    </row>
    <row r="42" spans="1:23" ht="12" customHeight="1">
      <c r="A42" s="6" t="s">
        <v>86</v>
      </c>
      <c r="B42" s="102" t="s">
        <v>152</v>
      </c>
      <c r="C42" s="103"/>
      <c r="D42" s="103"/>
      <c r="E42" s="103"/>
      <c r="F42" s="104"/>
      <c r="G42" s="103"/>
      <c r="H42" s="103"/>
      <c r="I42" s="129"/>
      <c r="J42" s="104"/>
      <c r="K42" s="103"/>
      <c r="L42" s="129"/>
      <c r="M42" s="103"/>
      <c r="N42" s="129"/>
      <c r="O42" s="130"/>
      <c r="P42" s="130"/>
      <c r="Q42" s="103"/>
      <c r="R42" s="103"/>
      <c r="S42" s="103"/>
      <c r="T42" s="103"/>
      <c r="U42" s="103"/>
      <c r="V42" s="140"/>
      <c r="W42" s="109"/>
    </row>
    <row r="43" spans="1:22" ht="12" customHeight="1">
      <c r="A43" s="105"/>
      <c r="B43" s="105"/>
      <c r="C43" s="106"/>
      <c r="D43" s="107"/>
      <c r="E43" s="107"/>
      <c r="F43" s="108"/>
      <c r="G43" s="105"/>
      <c r="H43" s="107"/>
      <c r="I43" s="131"/>
      <c r="J43" s="108"/>
      <c r="K43" s="105"/>
      <c r="L43" s="131"/>
      <c r="M43" s="105"/>
      <c r="N43" s="132" t="s">
        <v>117</v>
      </c>
      <c r="O43" s="107"/>
      <c r="P43" s="107"/>
      <c r="Q43" s="107"/>
      <c r="R43" s="141" t="s">
        <v>118</v>
      </c>
      <c r="S43" s="105" t="s">
        <v>119</v>
      </c>
      <c r="T43" s="105"/>
      <c r="U43" s="105"/>
      <c r="V43" s="105"/>
    </row>
    <row r="44" spans="3:16" ht="13.5">
      <c r="C44" s="109"/>
      <c r="F44" s="67"/>
      <c r="L44" s="66"/>
      <c r="P44" s="58"/>
    </row>
    <row r="45" spans="3:16" ht="13.5">
      <c r="C45" s="109"/>
      <c r="F45" s="67"/>
      <c r="L45" s="66"/>
      <c r="P45" s="58"/>
    </row>
    <row r="46" spans="3:16" ht="13.5">
      <c r="C46" s="109"/>
      <c r="F46" s="67"/>
      <c r="L46" s="66"/>
      <c r="P46" s="58"/>
    </row>
  </sheetData>
  <sheetProtection/>
  <mergeCells count="16">
    <mergeCell ref="A1:V1"/>
    <mergeCell ref="D2:H2"/>
    <mergeCell ref="I2:J2"/>
    <mergeCell ref="K2:L2"/>
    <mergeCell ref="M2:N2"/>
    <mergeCell ref="O2:P2"/>
    <mergeCell ref="B42:V42"/>
    <mergeCell ref="A2:A3"/>
    <mergeCell ref="B2:B3"/>
    <mergeCell ref="C2:C3"/>
    <mergeCell ref="Q2:Q3"/>
    <mergeCell ref="R2:R3"/>
    <mergeCell ref="S2:S3"/>
    <mergeCell ref="T2:T3"/>
    <mergeCell ref="U2:U3"/>
    <mergeCell ref="V2:V3"/>
  </mergeCells>
  <printOptions horizontalCentered="1" verticalCentered="1"/>
  <pageMargins left="0.16111111111111112" right="0.16111111111111112" top="0.015277777777777777" bottom="0.015277777777777777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SheetLayoutView="100" workbookViewId="0" topLeftCell="A2">
      <selection activeCell="Q13" sqref="Q13"/>
    </sheetView>
  </sheetViews>
  <sheetFormatPr defaultColWidth="9.00390625" defaultRowHeight="15"/>
  <cols>
    <col min="2" max="2" width="9.57421875" style="0" customWidth="1"/>
    <col min="3" max="3" width="9.421875" style="0" customWidth="1"/>
    <col min="4" max="4" width="9.28125" style="58" bestFit="1" customWidth="1"/>
    <col min="5" max="8" width="9.00390625" style="58" customWidth="1"/>
    <col min="9" max="9" width="11.00390625" style="58" customWidth="1"/>
  </cols>
  <sheetData>
    <row r="1" spans="1:11" ht="42" customHeight="1">
      <c r="A1" s="2" t="s">
        <v>153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59" t="s">
        <v>1</v>
      </c>
      <c r="B2" s="59" t="s">
        <v>2</v>
      </c>
      <c r="C2" s="59" t="s">
        <v>3</v>
      </c>
      <c r="D2" s="60" t="s">
        <v>154</v>
      </c>
      <c r="E2" s="61"/>
      <c r="F2" s="61"/>
      <c r="G2" s="61"/>
      <c r="H2" s="61"/>
      <c r="I2" s="60" t="s">
        <v>155</v>
      </c>
      <c r="J2" s="59" t="s">
        <v>139</v>
      </c>
      <c r="K2" s="59" t="s">
        <v>7</v>
      </c>
    </row>
    <row r="3" spans="1:11" ht="14.25">
      <c r="A3" s="62"/>
      <c r="B3" s="62"/>
      <c r="C3" s="62"/>
      <c r="D3" s="63" t="s">
        <v>156</v>
      </c>
      <c r="E3" s="63" t="s">
        <v>157</v>
      </c>
      <c r="F3" s="63" t="s">
        <v>158</v>
      </c>
      <c r="G3" s="63" t="s">
        <v>159</v>
      </c>
      <c r="H3" s="63" t="s">
        <v>160</v>
      </c>
      <c r="I3" s="61"/>
      <c r="J3" s="62"/>
      <c r="K3" s="62"/>
    </row>
    <row r="4" spans="1:11" ht="13.5">
      <c r="A4" s="6" t="s">
        <v>12</v>
      </c>
      <c r="B4" s="7">
        <v>51</v>
      </c>
      <c r="C4" s="6" t="s">
        <v>107</v>
      </c>
      <c r="D4" s="11">
        <v>95.91666666666666</v>
      </c>
      <c r="E4" s="11">
        <v>93.78666666666666</v>
      </c>
      <c r="F4" s="38">
        <v>94.905</v>
      </c>
      <c r="G4" s="11">
        <v>94.92116078431373</v>
      </c>
      <c r="H4" s="39">
        <v>96.75</v>
      </c>
      <c r="I4" s="11">
        <f>(H4+G4+F4+E4+D4)/5</f>
        <v>95.2558988235294</v>
      </c>
      <c r="J4" s="30">
        <v>3</v>
      </c>
      <c r="K4" s="30"/>
    </row>
    <row r="5" spans="1:11" ht="13.5">
      <c r="A5" s="9" t="s">
        <v>14</v>
      </c>
      <c r="B5" s="10">
        <v>49</v>
      </c>
      <c r="C5" s="9" t="s">
        <v>65</v>
      </c>
      <c r="D5" s="11">
        <v>94.93666666666667</v>
      </c>
      <c r="E5" s="11">
        <v>86.08533333333334</v>
      </c>
      <c r="F5" s="38">
        <v>79.433</v>
      </c>
      <c r="G5" s="11">
        <v>94.4736</v>
      </c>
      <c r="H5" s="39">
        <v>96.95500000000001</v>
      </c>
      <c r="I5" s="11">
        <f aca="true" t="shared" si="0" ref="I5:I40">(H5+G5+F5+E5+D5)/5</f>
        <v>90.37672</v>
      </c>
      <c r="J5" s="30"/>
      <c r="K5" s="30"/>
    </row>
    <row r="6" spans="1:11" ht="13.5">
      <c r="A6" s="9" t="s">
        <v>16</v>
      </c>
      <c r="B6" s="10">
        <v>50</v>
      </c>
      <c r="C6" s="9" t="s">
        <v>39</v>
      </c>
      <c r="D6" s="11">
        <v>94.27333333333334</v>
      </c>
      <c r="E6" s="11">
        <v>92.08400000000002</v>
      </c>
      <c r="F6" s="38">
        <v>94.20100000000001</v>
      </c>
      <c r="G6" s="11">
        <v>93.3843</v>
      </c>
      <c r="H6" s="39">
        <v>89.782</v>
      </c>
      <c r="I6" s="11">
        <f t="shared" si="0"/>
        <v>92.74492666666667</v>
      </c>
      <c r="J6" s="30"/>
      <c r="K6" s="30"/>
    </row>
    <row r="7" spans="1:11" ht="13.5">
      <c r="A7" s="9" t="s">
        <v>18</v>
      </c>
      <c r="B7" s="10">
        <v>50</v>
      </c>
      <c r="C7" s="9" t="s">
        <v>108</v>
      </c>
      <c r="D7" s="11">
        <v>94.27333333333334</v>
      </c>
      <c r="E7" s="11">
        <v>94.45333333333333</v>
      </c>
      <c r="F7" s="38">
        <v>96.88</v>
      </c>
      <c r="G7" s="11">
        <v>97.98</v>
      </c>
      <c r="H7" s="39">
        <v>99.005</v>
      </c>
      <c r="I7" s="11">
        <f t="shared" si="0"/>
        <v>96.51833333333335</v>
      </c>
      <c r="J7" s="30">
        <v>1</v>
      </c>
      <c r="K7" s="30"/>
    </row>
    <row r="8" spans="1:11" ht="13.5">
      <c r="A8" s="9" t="s">
        <v>20</v>
      </c>
      <c r="B8" s="10">
        <v>51</v>
      </c>
      <c r="C8" s="9" t="s">
        <v>37</v>
      </c>
      <c r="D8" s="11">
        <v>98.70333333333333</v>
      </c>
      <c r="E8" s="11">
        <v>95.526</v>
      </c>
      <c r="F8" s="38">
        <v>94.68200000000002</v>
      </c>
      <c r="G8" s="11">
        <v>95.98440000000001</v>
      </c>
      <c r="H8" s="39">
        <v>96.922</v>
      </c>
      <c r="I8" s="11">
        <f t="shared" si="0"/>
        <v>96.36354666666668</v>
      </c>
      <c r="J8" s="30">
        <v>2</v>
      </c>
      <c r="K8" s="30"/>
    </row>
    <row r="9" spans="1:11" ht="13.5">
      <c r="A9" s="9" t="s">
        <v>22</v>
      </c>
      <c r="B9" s="10">
        <v>52</v>
      </c>
      <c r="C9" s="9" t="s">
        <v>109</v>
      </c>
      <c r="D9" s="11">
        <v>95.09</v>
      </c>
      <c r="E9" s="11">
        <v>92.5865</v>
      </c>
      <c r="F9" s="38">
        <v>94.905</v>
      </c>
      <c r="G9" s="11">
        <v>94.9136</v>
      </c>
      <c r="H9" s="39">
        <v>96.33</v>
      </c>
      <c r="I9" s="11">
        <f t="shared" si="0"/>
        <v>94.76502</v>
      </c>
      <c r="J9" s="30"/>
      <c r="K9" s="30"/>
    </row>
    <row r="10" spans="1:11" ht="13.5">
      <c r="A10" s="9" t="s">
        <v>110</v>
      </c>
      <c r="B10" s="10">
        <v>51</v>
      </c>
      <c r="C10" s="9" t="s">
        <v>111</v>
      </c>
      <c r="D10" s="11">
        <v>95.25333333333333</v>
      </c>
      <c r="E10" s="11">
        <v>87.26633333333332</v>
      </c>
      <c r="F10" s="38">
        <v>88.57700000000001</v>
      </c>
      <c r="G10" s="11">
        <v>94.88572549019608</v>
      </c>
      <c r="H10" s="39">
        <v>96.645</v>
      </c>
      <c r="I10" s="11">
        <f t="shared" si="0"/>
        <v>92.52547843137253</v>
      </c>
      <c r="J10" s="30"/>
      <c r="K10" s="30"/>
    </row>
    <row r="11" spans="1:11" ht="14.25">
      <c r="A11" s="12" t="s">
        <v>112</v>
      </c>
      <c r="B11" s="13">
        <v>51</v>
      </c>
      <c r="C11" s="12" t="s">
        <v>113</v>
      </c>
      <c r="D11" s="21">
        <v>95.09</v>
      </c>
      <c r="E11" s="21">
        <v>92.93466666666667</v>
      </c>
      <c r="F11" s="42">
        <v>95.405</v>
      </c>
      <c r="G11" s="21">
        <v>94.39068235294117</v>
      </c>
      <c r="H11" s="43">
        <v>96.98</v>
      </c>
      <c r="I11" s="21">
        <f t="shared" si="0"/>
        <v>94.96006980392158</v>
      </c>
      <c r="J11" s="49"/>
      <c r="K11" s="49"/>
    </row>
    <row r="12" spans="1:11" ht="13.5">
      <c r="A12" s="15" t="s">
        <v>24</v>
      </c>
      <c r="B12" s="16">
        <v>54</v>
      </c>
      <c r="C12" s="15" t="s">
        <v>13</v>
      </c>
      <c r="D12" s="17">
        <v>94.318</v>
      </c>
      <c r="E12" s="17">
        <v>92.15566666666668</v>
      </c>
      <c r="F12" s="45">
        <v>91.839</v>
      </c>
      <c r="G12" s="17">
        <v>91.91749999999999</v>
      </c>
      <c r="H12" s="46">
        <v>92.838</v>
      </c>
      <c r="I12" s="17">
        <f t="shared" si="0"/>
        <v>92.61363333333333</v>
      </c>
      <c r="J12" s="48"/>
      <c r="K12" s="48"/>
    </row>
    <row r="13" spans="1:11" ht="13.5">
      <c r="A13" s="9" t="s">
        <v>26</v>
      </c>
      <c r="B13" s="10">
        <v>56</v>
      </c>
      <c r="C13" s="9" t="s">
        <v>15</v>
      </c>
      <c r="D13" s="11">
        <v>94.81</v>
      </c>
      <c r="E13" s="11">
        <v>92.53066666666668</v>
      </c>
      <c r="F13" s="38">
        <v>93.891</v>
      </c>
      <c r="G13" s="11">
        <v>92.14594285714286</v>
      </c>
      <c r="H13" s="39">
        <v>96.1</v>
      </c>
      <c r="I13" s="11">
        <f t="shared" si="0"/>
        <v>93.8955219047619</v>
      </c>
      <c r="J13" s="30"/>
      <c r="K13" s="30"/>
    </row>
    <row r="14" spans="1:11" ht="13.5">
      <c r="A14" s="9" t="s">
        <v>28</v>
      </c>
      <c r="B14" s="10">
        <v>54</v>
      </c>
      <c r="C14" s="9" t="s">
        <v>79</v>
      </c>
      <c r="D14" s="11">
        <v>94.52100000000002</v>
      </c>
      <c r="E14" s="11">
        <v>94.55133333333335</v>
      </c>
      <c r="F14" s="38">
        <v>95.366</v>
      </c>
      <c r="G14" s="11">
        <v>94.0924</v>
      </c>
      <c r="H14" s="39">
        <v>97.225</v>
      </c>
      <c r="I14" s="11">
        <f t="shared" si="0"/>
        <v>95.15114666666668</v>
      </c>
      <c r="J14" s="30">
        <v>2</v>
      </c>
      <c r="K14" s="30"/>
    </row>
    <row r="15" spans="1:11" ht="13.5">
      <c r="A15" s="9" t="s">
        <v>30</v>
      </c>
      <c r="B15" s="10">
        <v>54</v>
      </c>
      <c r="C15" s="9" t="s">
        <v>19</v>
      </c>
      <c r="D15" s="11">
        <v>93.22</v>
      </c>
      <c r="E15" s="11">
        <v>94.04466666666666</v>
      </c>
      <c r="F15" s="38">
        <v>94.008</v>
      </c>
      <c r="G15" s="11">
        <v>93.4354074074074</v>
      </c>
      <c r="H15" s="39">
        <v>94.881</v>
      </c>
      <c r="I15" s="11">
        <f t="shared" si="0"/>
        <v>93.9178148148148</v>
      </c>
      <c r="J15" s="30"/>
      <c r="K15" s="30"/>
    </row>
    <row r="16" spans="1:11" ht="13.5">
      <c r="A16" s="9" t="s">
        <v>32</v>
      </c>
      <c r="B16" s="10">
        <v>54</v>
      </c>
      <c r="C16" s="9" t="s">
        <v>21</v>
      </c>
      <c r="D16" s="11">
        <v>93.85</v>
      </c>
      <c r="E16" s="11">
        <v>93.63616666666668</v>
      </c>
      <c r="F16" s="38">
        <v>95.21700000000001</v>
      </c>
      <c r="G16" s="11">
        <v>95.0054</v>
      </c>
      <c r="H16" s="39">
        <v>95.049</v>
      </c>
      <c r="I16" s="11">
        <f t="shared" si="0"/>
        <v>94.55151333333333</v>
      </c>
      <c r="J16" s="30">
        <v>3</v>
      </c>
      <c r="K16" s="30"/>
    </row>
    <row r="17" spans="1:11" ht="14.25">
      <c r="A17" s="12" t="s">
        <v>34</v>
      </c>
      <c r="B17" s="20">
        <v>54</v>
      </c>
      <c r="C17" s="12" t="s">
        <v>23</v>
      </c>
      <c r="D17" s="21">
        <v>96.1</v>
      </c>
      <c r="E17" s="21">
        <v>94.63600000000001</v>
      </c>
      <c r="F17" s="42">
        <v>96.49700000000001</v>
      </c>
      <c r="G17" s="21">
        <v>95.60499999999999</v>
      </c>
      <c r="H17" s="43">
        <v>95.369</v>
      </c>
      <c r="I17" s="21">
        <f t="shared" si="0"/>
        <v>95.6414</v>
      </c>
      <c r="J17" s="49">
        <v>1</v>
      </c>
      <c r="K17" s="49"/>
    </row>
    <row r="18" spans="1:11" ht="13.5">
      <c r="A18" s="15" t="s">
        <v>36</v>
      </c>
      <c r="B18" s="16">
        <v>58</v>
      </c>
      <c r="C18" s="15" t="s">
        <v>25</v>
      </c>
      <c r="D18" s="17">
        <v>96.01</v>
      </c>
      <c r="E18" s="17">
        <v>89.31000000000002</v>
      </c>
      <c r="F18" s="45">
        <v>94.82700000000001</v>
      </c>
      <c r="G18" s="17">
        <v>95.09039999999999</v>
      </c>
      <c r="H18" s="46">
        <v>96.157</v>
      </c>
      <c r="I18" s="17">
        <f t="shared" si="0"/>
        <v>94.27887999999999</v>
      </c>
      <c r="J18" s="48"/>
      <c r="K18" s="48"/>
    </row>
    <row r="19" spans="1:11" ht="13.5">
      <c r="A19" s="9" t="s">
        <v>38</v>
      </c>
      <c r="B19" s="10">
        <v>54</v>
      </c>
      <c r="C19" s="9" t="s">
        <v>81</v>
      </c>
      <c r="D19" s="11">
        <v>98.69600000000001</v>
      </c>
      <c r="E19" s="11">
        <v>92.03333333333333</v>
      </c>
      <c r="F19" s="38">
        <v>94.32</v>
      </c>
      <c r="G19" s="11">
        <v>95.48679999999999</v>
      </c>
      <c r="H19" s="39">
        <v>98.69</v>
      </c>
      <c r="I19" s="11">
        <f t="shared" si="0"/>
        <v>95.84522666666666</v>
      </c>
      <c r="J19" s="30">
        <v>1</v>
      </c>
      <c r="K19" s="30"/>
    </row>
    <row r="20" spans="1:11" ht="13.5">
      <c r="A20" s="9" t="s">
        <v>40</v>
      </c>
      <c r="B20" s="10">
        <v>55</v>
      </c>
      <c r="C20" s="9" t="s">
        <v>29</v>
      </c>
      <c r="D20" s="11">
        <v>94.683</v>
      </c>
      <c r="E20" s="11">
        <v>87.86416666666668</v>
      </c>
      <c r="F20" s="38">
        <v>94.71</v>
      </c>
      <c r="G20" s="11">
        <v>93.88485454545454</v>
      </c>
      <c r="H20" s="39">
        <v>97.056</v>
      </c>
      <c r="I20" s="11">
        <f t="shared" si="0"/>
        <v>93.63960424242424</v>
      </c>
      <c r="J20" s="30"/>
      <c r="K20" s="30"/>
    </row>
    <row r="21" spans="1:11" ht="13.5">
      <c r="A21" s="9" t="s">
        <v>42</v>
      </c>
      <c r="B21" s="10">
        <v>55</v>
      </c>
      <c r="C21" s="9" t="s">
        <v>49</v>
      </c>
      <c r="D21" s="11">
        <v>95.84</v>
      </c>
      <c r="E21" s="11">
        <v>91.82</v>
      </c>
      <c r="F21" s="38">
        <v>93.345</v>
      </c>
      <c r="G21" s="11">
        <v>94.35799999999999</v>
      </c>
      <c r="H21" s="39">
        <v>97.27000000000001</v>
      </c>
      <c r="I21" s="11">
        <f t="shared" si="0"/>
        <v>94.52659999999999</v>
      </c>
      <c r="J21" s="30">
        <v>2</v>
      </c>
      <c r="K21" s="30"/>
    </row>
    <row r="22" spans="1:11" ht="13.5">
      <c r="A22" s="9" t="s">
        <v>44</v>
      </c>
      <c r="B22" s="10">
        <v>56</v>
      </c>
      <c r="C22" s="9" t="s">
        <v>33</v>
      </c>
      <c r="D22" s="11">
        <v>95.518</v>
      </c>
      <c r="E22" s="11">
        <v>88.78333333333335</v>
      </c>
      <c r="F22" s="38">
        <v>93.96600000000001</v>
      </c>
      <c r="G22" s="11">
        <v>95.31451428571427</v>
      </c>
      <c r="H22" s="39">
        <v>96.514</v>
      </c>
      <c r="I22" s="11">
        <f t="shared" si="0"/>
        <v>94.01916952380952</v>
      </c>
      <c r="J22" s="30"/>
      <c r="K22" s="30"/>
    </row>
    <row r="23" spans="1:11" ht="14.25">
      <c r="A23" s="12" t="s">
        <v>114</v>
      </c>
      <c r="B23" s="20">
        <v>56</v>
      </c>
      <c r="C23" s="12" t="s">
        <v>63</v>
      </c>
      <c r="D23" s="21">
        <v>94.164</v>
      </c>
      <c r="E23" s="21">
        <v>87.68333333333334</v>
      </c>
      <c r="F23" s="42">
        <v>94.32</v>
      </c>
      <c r="G23" s="21">
        <v>93.44654285714286</v>
      </c>
      <c r="H23" s="43">
        <v>96.818</v>
      </c>
      <c r="I23" s="21">
        <f t="shared" si="0"/>
        <v>93.28637523809525</v>
      </c>
      <c r="J23" s="49"/>
      <c r="K23" s="49"/>
    </row>
    <row r="24" spans="1:11" ht="13.5">
      <c r="A24" s="15" t="s">
        <v>46</v>
      </c>
      <c r="B24" s="16">
        <v>60</v>
      </c>
      <c r="C24" s="15" t="s">
        <v>75</v>
      </c>
      <c r="D24" s="17">
        <v>96.93</v>
      </c>
      <c r="E24" s="17">
        <v>91.84000000000002</v>
      </c>
      <c r="F24" s="45">
        <v>94.04700000000001</v>
      </c>
      <c r="G24" s="17">
        <v>92.56766666666667</v>
      </c>
      <c r="H24" s="46">
        <v>96.05600000000001</v>
      </c>
      <c r="I24" s="17">
        <f t="shared" si="0"/>
        <v>94.28813333333335</v>
      </c>
      <c r="J24" s="48"/>
      <c r="K24" s="48"/>
    </row>
    <row r="25" spans="1:11" ht="13.5">
      <c r="A25" s="9" t="s">
        <v>48</v>
      </c>
      <c r="B25" s="10">
        <v>60</v>
      </c>
      <c r="C25" s="9" t="s">
        <v>83</v>
      </c>
      <c r="D25" s="11">
        <v>97.35100000000001</v>
      </c>
      <c r="E25" s="11">
        <v>91.05783333333335</v>
      </c>
      <c r="F25" s="38">
        <v>95.756</v>
      </c>
      <c r="G25" s="11">
        <v>94.98073333333332</v>
      </c>
      <c r="H25" s="39">
        <v>96.05699999999999</v>
      </c>
      <c r="I25" s="11">
        <f t="shared" si="0"/>
        <v>95.04051333333334</v>
      </c>
      <c r="J25" s="30">
        <v>1</v>
      </c>
      <c r="K25" s="30"/>
    </row>
    <row r="26" spans="1:11" ht="13.5">
      <c r="A26" s="9" t="s">
        <v>50</v>
      </c>
      <c r="B26" s="10">
        <v>60</v>
      </c>
      <c r="C26" s="9" t="s">
        <v>41</v>
      </c>
      <c r="D26" s="11">
        <v>94.5</v>
      </c>
      <c r="E26" s="11">
        <v>95.17000000000002</v>
      </c>
      <c r="F26" s="38">
        <v>95.249</v>
      </c>
      <c r="G26" s="11">
        <v>91.19346666666667</v>
      </c>
      <c r="H26" s="39">
        <v>97.161</v>
      </c>
      <c r="I26" s="11">
        <f t="shared" si="0"/>
        <v>94.65469333333334</v>
      </c>
      <c r="J26" s="30"/>
      <c r="K26" s="30"/>
    </row>
    <row r="27" spans="1:11" ht="13.5">
      <c r="A27" s="9" t="s">
        <v>52</v>
      </c>
      <c r="B27" s="10">
        <v>61</v>
      </c>
      <c r="C27" s="9" t="s">
        <v>43</v>
      </c>
      <c r="D27" s="11">
        <v>95.69100000000002</v>
      </c>
      <c r="E27" s="11">
        <v>91.08083333333335</v>
      </c>
      <c r="F27" s="38">
        <v>94.21700000000001</v>
      </c>
      <c r="G27" s="11">
        <v>91.14492950819673</v>
      </c>
      <c r="H27" s="39">
        <v>92.87899999999999</v>
      </c>
      <c r="I27" s="11">
        <f t="shared" si="0"/>
        <v>93.00255256830602</v>
      </c>
      <c r="J27" s="30"/>
      <c r="K27" s="30"/>
    </row>
    <row r="28" spans="1:11" ht="14.25">
      <c r="A28" s="12" t="s">
        <v>54</v>
      </c>
      <c r="B28" s="20">
        <v>62</v>
      </c>
      <c r="C28" s="12" t="s">
        <v>71</v>
      </c>
      <c r="D28" s="21">
        <v>95.72800000000001</v>
      </c>
      <c r="E28" s="21">
        <v>93.86666666666666</v>
      </c>
      <c r="F28" s="42">
        <v>93.228</v>
      </c>
      <c r="G28" s="21">
        <v>94.9142193548387</v>
      </c>
      <c r="H28" s="43">
        <v>97.48</v>
      </c>
      <c r="I28" s="21">
        <f t="shared" si="0"/>
        <v>95.04337720430108</v>
      </c>
      <c r="J28" s="49">
        <v>1</v>
      </c>
      <c r="K28" s="49"/>
    </row>
    <row r="29" spans="1:11" ht="13.5">
      <c r="A29" s="15" t="s">
        <v>58</v>
      </c>
      <c r="B29" s="16">
        <v>53</v>
      </c>
      <c r="C29" s="15" t="s">
        <v>115</v>
      </c>
      <c r="D29" s="17">
        <v>97.738</v>
      </c>
      <c r="E29" s="17">
        <v>95.22966666666665</v>
      </c>
      <c r="F29" s="45">
        <v>92.013</v>
      </c>
      <c r="G29" s="17">
        <v>93.6748</v>
      </c>
      <c r="H29" s="46">
        <v>96.291</v>
      </c>
      <c r="I29" s="17">
        <f t="shared" si="0"/>
        <v>94.98929333333332</v>
      </c>
      <c r="J29" s="48"/>
      <c r="K29" s="48"/>
    </row>
    <row r="30" spans="1:11" ht="13.5">
      <c r="A30" s="9" t="s">
        <v>60</v>
      </c>
      <c r="B30" s="10">
        <v>53</v>
      </c>
      <c r="C30" s="9" t="s">
        <v>73</v>
      </c>
      <c r="D30" s="11">
        <v>100.48</v>
      </c>
      <c r="E30" s="11">
        <v>97.13933333333333</v>
      </c>
      <c r="F30" s="38">
        <v>91.985</v>
      </c>
      <c r="G30" s="11">
        <v>93.63580188679245</v>
      </c>
      <c r="H30" s="39">
        <v>96.602</v>
      </c>
      <c r="I30" s="11">
        <f t="shared" si="0"/>
        <v>95.96842704402516</v>
      </c>
      <c r="J30" s="30">
        <v>2</v>
      </c>
      <c r="K30" s="30"/>
    </row>
    <row r="31" spans="1:11" ht="13.5">
      <c r="A31" s="9" t="s">
        <v>62</v>
      </c>
      <c r="B31" s="10">
        <v>52</v>
      </c>
      <c r="C31" s="9" t="s">
        <v>51</v>
      </c>
      <c r="D31" s="11">
        <v>97.45933333333333</v>
      </c>
      <c r="E31" s="11">
        <v>93.97999999999999</v>
      </c>
      <c r="F31" s="38">
        <v>94.946</v>
      </c>
      <c r="G31" s="11">
        <v>94.43116923076923</v>
      </c>
      <c r="H31" s="39">
        <v>95.821</v>
      </c>
      <c r="I31" s="11">
        <f t="shared" si="0"/>
        <v>95.3275005128205</v>
      </c>
      <c r="J31" s="30"/>
      <c r="K31" s="30"/>
    </row>
    <row r="32" spans="1:11" ht="13.5">
      <c r="A32" s="9" t="s">
        <v>64</v>
      </c>
      <c r="B32" s="10">
        <v>53</v>
      </c>
      <c r="C32" s="9" t="s">
        <v>53</v>
      </c>
      <c r="D32" s="11">
        <v>98.29333333333335</v>
      </c>
      <c r="E32" s="11">
        <v>94.21199999999999</v>
      </c>
      <c r="F32" s="38">
        <v>95.338</v>
      </c>
      <c r="G32" s="11">
        <v>93.74532075471697</v>
      </c>
      <c r="H32" s="39">
        <v>97.31299999999999</v>
      </c>
      <c r="I32" s="11">
        <f t="shared" si="0"/>
        <v>95.78033081761006</v>
      </c>
      <c r="J32" s="30">
        <v>3</v>
      </c>
      <c r="K32" s="30"/>
    </row>
    <row r="33" spans="1:11" ht="13.5">
      <c r="A33" s="9" t="s">
        <v>66</v>
      </c>
      <c r="B33" s="10">
        <v>54</v>
      </c>
      <c r="C33" s="9" t="s">
        <v>55</v>
      </c>
      <c r="D33" s="11">
        <v>98.39533333333334</v>
      </c>
      <c r="E33" s="11">
        <v>96.18933333333332</v>
      </c>
      <c r="F33" s="38">
        <v>92.857</v>
      </c>
      <c r="G33" s="11">
        <v>95.80303703703704</v>
      </c>
      <c r="H33" s="39">
        <v>97.88</v>
      </c>
      <c r="I33" s="11">
        <f t="shared" si="0"/>
        <v>96.22494074074072</v>
      </c>
      <c r="J33" s="30">
        <v>1</v>
      </c>
      <c r="K33" s="30"/>
    </row>
    <row r="34" spans="1:11" ht="14.25">
      <c r="A34" s="12" t="s">
        <v>68</v>
      </c>
      <c r="B34" s="20">
        <v>50</v>
      </c>
      <c r="C34" s="12" t="s">
        <v>57</v>
      </c>
      <c r="D34" s="21">
        <v>97.56233333333334</v>
      </c>
      <c r="E34" s="21">
        <v>93.6155</v>
      </c>
      <c r="F34" s="42">
        <v>93.38600000000001</v>
      </c>
      <c r="G34" s="21">
        <v>87.5093</v>
      </c>
      <c r="H34" s="43">
        <v>94.391</v>
      </c>
      <c r="I34" s="21">
        <f t="shared" si="0"/>
        <v>93.29282666666668</v>
      </c>
      <c r="J34" s="49"/>
      <c r="K34" s="49"/>
    </row>
    <row r="35" spans="1:11" ht="13.5">
      <c r="A35" s="15" t="s">
        <v>70</v>
      </c>
      <c r="B35" s="16">
        <v>53</v>
      </c>
      <c r="C35" s="15" t="s">
        <v>59</v>
      </c>
      <c r="D35" s="17">
        <v>96.774</v>
      </c>
      <c r="E35" s="17">
        <v>91.89933333333335</v>
      </c>
      <c r="F35" s="45">
        <v>90.50600000000001</v>
      </c>
      <c r="G35" s="17">
        <v>91.13866037735848</v>
      </c>
      <c r="H35" s="46">
        <v>95.554</v>
      </c>
      <c r="I35" s="17">
        <f t="shared" si="0"/>
        <v>93.17439874213838</v>
      </c>
      <c r="J35" s="48"/>
      <c r="K35" s="48"/>
    </row>
    <row r="36" spans="1:11" ht="13.5">
      <c r="A36" s="9" t="s">
        <v>72</v>
      </c>
      <c r="B36" s="10">
        <v>58</v>
      </c>
      <c r="C36" s="9" t="s">
        <v>61</v>
      </c>
      <c r="D36" s="11">
        <v>98.546</v>
      </c>
      <c r="E36" s="11">
        <v>96.4</v>
      </c>
      <c r="F36" s="38">
        <v>94.874</v>
      </c>
      <c r="G36" s="11">
        <v>93.03277931034484</v>
      </c>
      <c r="H36" s="39">
        <v>96.22</v>
      </c>
      <c r="I36" s="11">
        <f t="shared" si="0"/>
        <v>95.81455586206897</v>
      </c>
      <c r="J36" s="30">
        <v>1</v>
      </c>
      <c r="K36" s="30"/>
    </row>
    <row r="37" spans="1:11" ht="13.5">
      <c r="A37" s="9" t="s">
        <v>74</v>
      </c>
      <c r="B37" s="10">
        <v>57</v>
      </c>
      <c r="C37" s="9" t="s">
        <v>116</v>
      </c>
      <c r="D37" s="11">
        <v>98.13000000000001</v>
      </c>
      <c r="E37" s="11">
        <v>94.99933333333333</v>
      </c>
      <c r="F37" s="38">
        <v>93.287</v>
      </c>
      <c r="G37" s="11">
        <v>91.7402</v>
      </c>
      <c r="H37" s="39">
        <v>94.46</v>
      </c>
      <c r="I37" s="11">
        <f t="shared" si="0"/>
        <v>94.52330666666667</v>
      </c>
      <c r="J37" s="30"/>
      <c r="K37" s="30"/>
    </row>
    <row r="38" spans="1:11" ht="13.5">
      <c r="A38" s="9" t="s">
        <v>76</v>
      </c>
      <c r="B38" s="10">
        <v>56</v>
      </c>
      <c r="C38" s="9" t="s">
        <v>77</v>
      </c>
      <c r="D38" s="11">
        <v>99.48</v>
      </c>
      <c r="E38" s="11">
        <v>92.866</v>
      </c>
      <c r="F38" s="38">
        <v>90.37400000000001</v>
      </c>
      <c r="G38" s="11">
        <v>94.86904285714286</v>
      </c>
      <c r="H38" s="39">
        <v>96.523</v>
      </c>
      <c r="I38" s="11">
        <f t="shared" si="0"/>
        <v>94.82240857142857</v>
      </c>
      <c r="J38" s="30"/>
      <c r="K38" s="30"/>
    </row>
    <row r="39" spans="1:11" ht="13.5">
      <c r="A39" s="9" t="s">
        <v>78</v>
      </c>
      <c r="B39" s="10">
        <v>57</v>
      </c>
      <c r="C39" s="9" t="s">
        <v>67</v>
      </c>
      <c r="D39" s="11">
        <v>99.88666666666667</v>
      </c>
      <c r="E39" s="11">
        <v>94.93266666666666</v>
      </c>
      <c r="F39" s="38">
        <v>93.473</v>
      </c>
      <c r="G39" s="11">
        <v>92.50668070175438</v>
      </c>
      <c r="H39" s="39">
        <v>95.583</v>
      </c>
      <c r="I39" s="11">
        <f t="shared" si="0"/>
        <v>95.27640280701755</v>
      </c>
      <c r="J39" s="30">
        <v>2</v>
      </c>
      <c r="K39" s="30"/>
    </row>
    <row r="40" spans="1:11" ht="14.25">
      <c r="A40" s="12" t="s">
        <v>80</v>
      </c>
      <c r="B40" s="20">
        <v>57</v>
      </c>
      <c r="C40" s="12" t="s">
        <v>69</v>
      </c>
      <c r="D40" s="21">
        <v>96.20333333333335</v>
      </c>
      <c r="E40" s="21">
        <v>96.50933333333333</v>
      </c>
      <c r="F40" s="42">
        <v>94.43700000000001</v>
      </c>
      <c r="G40" s="21">
        <v>92.70008070175439</v>
      </c>
      <c r="H40" s="43">
        <v>95.137</v>
      </c>
      <c r="I40" s="21">
        <f t="shared" si="0"/>
        <v>94.99734947368422</v>
      </c>
      <c r="J40" s="49">
        <v>3</v>
      </c>
      <c r="K40" s="49"/>
    </row>
    <row r="41" spans="1:11" ht="13.5">
      <c r="A41" s="48" t="s">
        <v>86</v>
      </c>
      <c r="B41" s="48"/>
      <c r="C41" s="48"/>
      <c r="D41" s="64"/>
      <c r="E41" s="64"/>
      <c r="F41" s="64"/>
      <c r="G41" s="64"/>
      <c r="H41" s="64"/>
      <c r="I41" s="64"/>
      <c r="J41" s="48"/>
      <c r="K41" s="48"/>
    </row>
    <row r="42" spans="1:11" s="57" customFormat="1" ht="13.5">
      <c r="A42" s="31"/>
      <c r="B42" s="31"/>
      <c r="C42" s="31"/>
      <c r="D42" s="50"/>
      <c r="E42" s="50"/>
      <c r="F42" s="50" t="s">
        <v>87</v>
      </c>
      <c r="G42" s="50"/>
      <c r="H42" s="50"/>
      <c r="I42" s="50" t="s">
        <v>118</v>
      </c>
      <c r="J42" s="31" t="s">
        <v>119</v>
      </c>
      <c r="K42" s="31"/>
    </row>
    <row r="43" spans="1:11" s="57" customFormat="1" ht="13.5">
      <c r="A43" s="33"/>
      <c r="B43" s="33"/>
      <c r="C43" s="33"/>
      <c r="D43" s="52"/>
      <c r="E43" s="52"/>
      <c r="F43" s="52"/>
      <c r="G43" s="52"/>
      <c r="H43" s="52"/>
      <c r="I43" s="52"/>
      <c r="J43" s="33"/>
      <c r="K43" s="33"/>
    </row>
    <row r="44" spans="4:9" s="57" customFormat="1" ht="13.5">
      <c r="D44" s="65"/>
      <c r="E44" s="65"/>
      <c r="F44" s="65"/>
      <c r="G44" s="65"/>
      <c r="H44" s="65"/>
      <c r="I44" s="65"/>
    </row>
  </sheetData>
  <sheetProtection/>
  <mergeCells count="8">
    <mergeCell ref="A1:K1"/>
    <mergeCell ref="D2:H2"/>
    <mergeCell ref="A2:A3"/>
    <mergeCell ref="B2:B3"/>
    <mergeCell ref="C2:C3"/>
    <mergeCell ref="I2:I3"/>
    <mergeCell ref="J2:J3"/>
    <mergeCell ref="K2:K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7"/>
  <sheetViews>
    <sheetView zoomScaleSheetLayoutView="100" workbookViewId="0" topLeftCell="A1">
      <selection activeCell="X29" sqref="X29"/>
    </sheetView>
  </sheetViews>
  <sheetFormatPr defaultColWidth="9.00390625" defaultRowHeight="15"/>
  <cols>
    <col min="1" max="1" width="7.421875" style="0" customWidth="1"/>
    <col min="2" max="2" width="5.00390625" style="0" customWidth="1"/>
    <col min="3" max="3" width="7.00390625" style="0" customWidth="1"/>
    <col min="4" max="4" width="7.28125" style="0" customWidth="1"/>
    <col min="5" max="5" width="7.7109375" style="0" customWidth="1"/>
    <col min="6" max="6" width="7.28125" style="0" customWidth="1"/>
    <col min="7" max="7" width="7.00390625" style="0" customWidth="1"/>
    <col min="8" max="8" width="7.421875" style="1" customWidth="1"/>
    <col min="9" max="9" width="8.421875" style="0" customWidth="1"/>
    <col min="10" max="10" width="7.7109375" style="0" customWidth="1"/>
    <col min="11" max="12" width="7.421875" style="0" customWidth="1"/>
    <col min="13" max="13" width="7.7109375" style="0" customWidth="1"/>
    <col min="14" max="14" width="10.28125" style="0" customWidth="1"/>
    <col min="15" max="15" width="9.28125" style="1" customWidth="1"/>
    <col min="16" max="16" width="9.140625" style="0" customWidth="1"/>
    <col min="17" max="17" width="5.00390625" style="0" customWidth="1"/>
  </cols>
  <sheetData>
    <row r="1" spans="1:17" ht="18.75">
      <c r="A1" s="2" t="s">
        <v>161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3.5">
      <c r="A2" s="3" t="s">
        <v>1</v>
      </c>
      <c r="B2" s="3" t="s">
        <v>2</v>
      </c>
      <c r="C2" s="3" t="s">
        <v>3</v>
      </c>
      <c r="D2" s="4" t="s">
        <v>154</v>
      </c>
      <c r="E2" s="4"/>
      <c r="F2" s="4"/>
      <c r="G2" s="4"/>
      <c r="H2" s="4"/>
      <c r="I2" s="4"/>
      <c r="J2" s="4"/>
      <c r="K2" s="4"/>
      <c r="L2" s="4"/>
      <c r="M2" s="4"/>
      <c r="N2" s="4" t="s">
        <v>162</v>
      </c>
      <c r="O2" s="4" t="s">
        <v>163</v>
      </c>
      <c r="P2" s="3" t="s">
        <v>164</v>
      </c>
      <c r="Q2" s="53" t="s">
        <v>7</v>
      </c>
    </row>
    <row r="3" spans="1:17" ht="24">
      <c r="A3" s="5"/>
      <c r="B3" s="5"/>
      <c r="C3" s="5"/>
      <c r="D3" s="3" t="s">
        <v>165</v>
      </c>
      <c r="E3" s="3" t="s">
        <v>166</v>
      </c>
      <c r="F3" s="3" t="s">
        <v>167</v>
      </c>
      <c r="G3" s="3" t="s">
        <v>11</v>
      </c>
      <c r="H3" s="4" t="s">
        <v>168</v>
      </c>
      <c r="I3" s="35" t="s">
        <v>156</v>
      </c>
      <c r="J3" s="35" t="s">
        <v>157</v>
      </c>
      <c r="K3" s="35" t="s">
        <v>158</v>
      </c>
      <c r="L3" s="35" t="s">
        <v>159</v>
      </c>
      <c r="M3" s="35" t="s">
        <v>160</v>
      </c>
      <c r="N3" s="36"/>
      <c r="O3" s="36"/>
      <c r="P3" s="5"/>
      <c r="Q3" s="53"/>
    </row>
    <row r="4" spans="1:17" ht="13.5">
      <c r="A4" s="6" t="s">
        <v>12</v>
      </c>
      <c r="B4" s="7">
        <v>51</v>
      </c>
      <c r="C4" s="6" t="s">
        <v>107</v>
      </c>
      <c r="D4" s="6"/>
      <c r="E4" s="6"/>
      <c r="F4" s="6"/>
      <c r="G4" s="6"/>
      <c r="H4" s="8"/>
      <c r="I4" s="37">
        <v>95.91666666666666</v>
      </c>
      <c r="J4" s="11">
        <v>93.78666666666666</v>
      </c>
      <c r="K4" s="38">
        <v>94.905</v>
      </c>
      <c r="L4" s="11">
        <v>94.92116078431373</v>
      </c>
      <c r="M4" s="39">
        <v>96.75</v>
      </c>
      <c r="N4" s="11">
        <f aca="true" t="shared" si="0" ref="N4:N40">(M4+L4+K4+J4+I4)/5</f>
        <v>95.2558988235294</v>
      </c>
      <c r="O4" s="11"/>
      <c r="P4" s="40"/>
      <c r="Q4" s="54"/>
    </row>
    <row r="5" spans="1:17" ht="13.5">
      <c r="A5" s="9" t="s">
        <v>14</v>
      </c>
      <c r="B5" s="10">
        <v>49</v>
      </c>
      <c r="C5" s="9" t="s">
        <v>65</v>
      </c>
      <c r="D5" s="11">
        <v>96.215</v>
      </c>
      <c r="E5" s="11">
        <v>96.896</v>
      </c>
      <c r="F5" s="11">
        <v>93.22</v>
      </c>
      <c r="G5" s="11">
        <v>96.75049999999999</v>
      </c>
      <c r="H5" s="8">
        <f aca="true" t="shared" si="1" ref="H5:H43">(G5+F5+E5+D5)/4</f>
        <v>95.770375</v>
      </c>
      <c r="I5" s="11">
        <v>94.93666666666667</v>
      </c>
      <c r="J5" s="11">
        <v>86.08533333333334</v>
      </c>
      <c r="K5" s="38">
        <v>79.433</v>
      </c>
      <c r="L5" s="11">
        <v>94.4736</v>
      </c>
      <c r="M5" s="39">
        <v>96.95500000000001</v>
      </c>
      <c r="N5" s="11">
        <f t="shared" si="0"/>
        <v>90.37672</v>
      </c>
      <c r="O5" s="11">
        <f aca="true" t="shared" si="2" ref="O5:O40">(N5+H5)/2</f>
        <v>93.0735475</v>
      </c>
      <c r="P5" s="40"/>
      <c r="Q5" s="54"/>
    </row>
    <row r="6" spans="1:17" ht="13.5">
      <c r="A6" s="9" t="s">
        <v>16</v>
      </c>
      <c r="B6" s="10">
        <v>50</v>
      </c>
      <c r="C6" s="9" t="s">
        <v>39</v>
      </c>
      <c r="D6" s="11">
        <v>89.75266666666667</v>
      </c>
      <c r="E6" s="11">
        <v>94.22800000000001</v>
      </c>
      <c r="F6" s="11">
        <v>89.08200000000001</v>
      </c>
      <c r="G6" s="11">
        <v>94.84800000000001</v>
      </c>
      <c r="H6" s="8">
        <f t="shared" si="1"/>
        <v>91.97766666666666</v>
      </c>
      <c r="I6" s="11">
        <v>94.27333333333334</v>
      </c>
      <c r="J6" s="11">
        <v>92.08400000000002</v>
      </c>
      <c r="K6" s="38">
        <v>94.20100000000001</v>
      </c>
      <c r="L6" s="11">
        <v>93.3843</v>
      </c>
      <c r="M6" s="39">
        <v>89.782</v>
      </c>
      <c r="N6" s="11">
        <f t="shared" si="0"/>
        <v>92.74492666666667</v>
      </c>
      <c r="O6" s="11">
        <f t="shared" si="2"/>
        <v>92.36129666666668</v>
      </c>
      <c r="P6" s="40"/>
      <c r="Q6" s="54"/>
    </row>
    <row r="7" spans="1:17" ht="13.5">
      <c r="A7" s="9" t="s">
        <v>18</v>
      </c>
      <c r="B7" s="10">
        <v>50</v>
      </c>
      <c r="C7" s="9" t="s">
        <v>108</v>
      </c>
      <c r="D7" s="11">
        <v>99.24166666666667</v>
      </c>
      <c r="E7" s="11">
        <v>99.9</v>
      </c>
      <c r="F7" s="11">
        <v>91.1175</v>
      </c>
      <c r="G7" s="11">
        <v>96.42875</v>
      </c>
      <c r="H7" s="8">
        <f t="shared" si="1"/>
        <v>96.67197916666666</v>
      </c>
      <c r="I7" s="11">
        <v>94.27333333333334</v>
      </c>
      <c r="J7" s="11">
        <v>94.45333333333333</v>
      </c>
      <c r="K7" s="38">
        <v>96.88</v>
      </c>
      <c r="L7" s="11">
        <v>97.98</v>
      </c>
      <c r="M7" s="39">
        <v>99.005</v>
      </c>
      <c r="N7" s="11">
        <f t="shared" si="0"/>
        <v>96.51833333333335</v>
      </c>
      <c r="O7" s="11">
        <f t="shared" si="2"/>
        <v>96.59515625</v>
      </c>
      <c r="P7" s="40">
        <v>2</v>
      </c>
      <c r="Q7" s="54"/>
    </row>
    <row r="8" spans="1:17" ht="13.5">
      <c r="A8" s="9" t="s">
        <v>20</v>
      </c>
      <c r="B8" s="10">
        <v>51</v>
      </c>
      <c r="C8" s="9" t="s">
        <v>37</v>
      </c>
      <c r="D8" s="11">
        <v>98.75</v>
      </c>
      <c r="E8" s="11">
        <v>99.21</v>
      </c>
      <c r="F8" s="11">
        <v>91.4875</v>
      </c>
      <c r="G8" s="11">
        <v>96.13749999999999</v>
      </c>
      <c r="H8" s="8">
        <f t="shared" si="1"/>
        <v>96.39625</v>
      </c>
      <c r="I8" s="11">
        <v>98.70333333333333</v>
      </c>
      <c r="J8" s="11">
        <v>95.526</v>
      </c>
      <c r="K8" s="38">
        <v>94.68200000000002</v>
      </c>
      <c r="L8" s="11">
        <v>95.98440000000001</v>
      </c>
      <c r="M8" s="39">
        <v>96.922</v>
      </c>
      <c r="N8" s="11">
        <f t="shared" si="0"/>
        <v>96.36354666666668</v>
      </c>
      <c r="O8" s="11">
        <f t="shared" si="2"/>
        <v>96.37989833333333</v>
      </c>
      <c r="P8" s="40">
        <v>1</v>
      </c>
      <c r="Q8" s="54"/>
    </row>
    <row r="9" spans="1:17" ht="13.5">
      <c r="A9" s="9" t="s">
        <v>22</v>
      </c>
      <c r="B9" s="10">
        <v>52</v>
      </c>
      <c r="C9" s="9" t="s">
        <v>109</v>
      </c>
      <c r="D9" s="11">
        <v>94.79233333333333</v>
      </c>
      <c r="E9" s="11">
        <v>96.43299999999999</v>
      </c>
      <c r="F9" s="11">
        <v>90.64500000000001</v>
      </c>
      <c r="G9" s="11">
        <v>94.5325</v>
      </c>
      <c r="H9" s="8">
        <f t="shared" si="1"/>
        <v>94.10070833333333</v>
      </c>
      <c r="I9" s="11">
        <v>95.09</v>
      </c>
      <c r="J9" s="11">
        <v>92.5865</v>
      </c>
      <c r="K9" s="38">
        <v>94.905</v>
      </c>
      <c r="L9" s="11">
        <v>94.9136</v>
      </c>
      <c r="M9" s="39">
        <v>96.33</v>
      </c>
      <c r="N9" s="11">
        <f t="shared" si="0"/>
        <v>94.76502</v>
      </c>
      <c r="O9" s="11">
        <f t="shared" si="2"/>
        <v>94.43286416666666</v>
      </c>
      <c r="P9" s="40">
        <v>3</v>
      </c>
      <c r="Q9" s="54"/>
    </row>
    <row r="10" spans="1:17" ht="13.5">
      <c r="A10" s="9" t="s">
        <v>110</v>
      </c>
      <c r="B10" s="10">
        <v>51</v>
      </c>
      <c r="C10" s="9" t="s">
        <v>111</v>
      </c>
      <c r="D10" s="9"/>
      <c r="E10" s="9"/>
      <c r="F10" s="9"/>
      <c r="G10" s="9"/>
      <c r="H10" s="8"/>
      <c r="I10" s="37">
        <v>95.25333333333333</v>
      </c>
      <c r="J10" s="11">
        <v>87.26633333333332</v>
      </c>
      <c r="K10" s="38">
        <v>88.57700000000001</v>
      </c>
      <c r="L10" s="11">
        <v>94.88572549019608</v>
      </c>
      <c r="M10" s="39">
        <v>96.645</v>
      </c>
      <c r="N10" s="11">
        <f t="shared" si="0"/>
        <v>92.52547843137253</v>
      </c>
      <c r="O10" s="11"/>
      <c r="P10" s="40"/>
      <c r="Q10" s="54"/>
    </row>
    <row r="11" spans="1:17" ht="14.25">
      <c r="A11" s="12" t="s">
        <v>112</v>
      </c>
      <c r="B11" s="13">
        <v>51</v>
      </c>
      <c r="C11" s="12" t="s">
        <v>113</v>
      </c>
      <c r="D11" s="12"/>
      <c r="E11" s="12"/>
      <c r="F11" s="12"/>
      <c r="G11" s="12"/>
      <c r="H11" s="14"/>
      <c r="I11" s="41">
        <v>95.09</v>
      </c>
      <c r="J11" s="21">
        <v>92.93466666666667</v>
      </c>
      <c r="K11" s="42">
        <v>95.405</v>
      </c>
      <c r="L11" s="21">
        <v>94.39068235294117</v>
      </c>
      <c r="M11" s="43">
        <v>96.98</v>
      </c>
      <c r="N11" s="21">
        <f t="shared" si="0"/>
        <v>94.96006980392158</v>
      </c>
      <c r="O11" s="21"/>
      <c r="P11" s="44"/>
      <c r="Q11" s="55"/>
    </row>
    <row r="12" spans="1:17" ht="13.5">
      <c r="A12" s="15" t="s">
        <v>24</v>
      </c>
      <c r="B12" s="16">
        <v>54</v>
      </c>
      <c r="C12" s="15" t="s">
        <v>13</v>
      </c>
      <c r="D12" s="17">
        <v>95.68633333333334</v>
      </c>
      <c r="E12" s="17">
        <v>99.24</v>
      </c>
      <c r="F12" s="17">
        <v>91.9325</v>
      </c>
      <c r="G12" s="17">
        <v>94.25375</v>
      </c>
      <c r="H12" s="18">
        <f t="shared" si="1"/>
        <v>95.27814583333333</v>
      </c>
      <c r="I12" s="17">
        <v>94.318</v>
      </c>
      <c r="J12" s="17">
        <v>92.15566666666668</v>
      </c>
      <c r="K12" s="45">
        <v>91.839</v>
      </c>
      <c r="L12" s="17">
        <v>91.91749999999999</v>
      </c>
      <c r="M12" s="46">
        <v>92.838</v>
      </c>
      <c r="N12" s="17">
        <f t="shared" si="0"/>
        <v>92.61363333333333</v>
      </c>
      <c r="O12" s="17">
        <f t="shared" si="2"/>
        <v>93.94588958333333</v>
      </c>
      <c r="P12" s="47"/>
      <c r="Q12" s="56"/>
    </row>
    <row r="13" spans="1:17" ht="13.5">
      <c r="A13" s="9" t="s">
        <v>26</v>
      </c>
      <c r="B13" s="10">
        <v>56</v>
      </c>
      <c r="C13" s="9" t="s">
        <v>15</v>
      </c>
      <c r="D13" s="11">
        <v>97.21366666666667</v>
      </c>
      <c r="E13" s="11">
        <v>96.6</v>
      </c>
      <c r="F13" s="11">
        <v>92.22</v>
      </c>
      <c r="G13" s="11">
        <v>95.6</v>
      </c>
      <c r="H13" s="8">
        <f t="shared" si="1"/>
        <v>95.40841666666665</v>
      </c>
      <c r="I13" s="11">
        <v>94.81</v>
      </c>
      <c r="J13" s="11">
        <v>92.53066666666668</v>
      </c>
      <c r="K13" s="38">
        <v>93.891</v>
      </c>
      <c r="L13" s="11">
        <v>92.14594285714286</v>
      </c>
      <c r="M13" s="39">
        <v>96.1</v>
      </c>
      <c r="N13" s="11">
        <f t="shared" si="0"/>
        <v>93.8955219047619</v>
      </c>
      <c r="O13" s="11">
        <f t="shared" si="2"/>
        <v>94.65196928571427</v>
      </c>
      <c r="P13" s="40"/>
      <c r="Q13" s="54"/>
    </row>
    <row r="14" spans="1:17" ht="13.5">
      <c r="A14" s="9" t="s">
        <v>28</v>
      </c>
      <c r="B14" s="10">
        <v>54</v>
      </c>
      <c r="C14" s="9" t="s">
        <v>79</v>
      </c>
      <c r="D14" s="11">
        <v>96.76433333333333</v>
      </c>
      <c r="E14" s="11">
        <v>94.62</v>
      </c>
      <c r="F14" s="11">
        <v>93.59</v>
      </c>
      <c r="G14" s="11">
        <v>94.7175</v>
      </c>
      <c r="H14" s="8">
        <f t="shared" si="1"/>
        <v>94.92295833333333</v>
      </c>
      <c r="I14" s="11">
        <v>94.52100000000002</v>
      </c>
      <c r="J14" s="11">
        <v>94.55133333333335</v>
      </c>
      <c r="K14" s="38">
        <v>95.366</v>
      </c>
      <c r="L14" s="11">
        <v>94.0924</v>
      </c>
      <c r="M14" s="39">
        <v>97.225</v>
      </c>
      <c r="N14" s="11">
        <f t="shared" si="0"/>
        <v>95.15114666666668</v>
      </c>
      <c r="O14" s="11">
        <f t="shared" si="2"/>
        <v>95.0370525</v>
      </c>
      <c r="P14" s="40"/>
      <c r="Q14" s="54"/>
    </row>
    <row r="15" spans="1:17" ht="13.5">
      <c r="A15" s="9" t="s">
        <v>30</v>
      </c>
      <c r="B15" s="10">
        <v>54</v>
      </c>
      <c r="C15" s="9" t="s">
        <v>19</v>
      </c>
      <c r="D15" s="11">
        <v>99.08333333333333</v>
      </c>
      <c r="E15" s="11">
        <v>97.735</v>
      </c>
      <c r="F15" s="11"/>
      <c r="G15" s="19"/>
      <c r="H15" s="8">
        <f>(E15+D15)/2</f>
        <v>98.40916666666666</v>
      </c>
      <c r="I15" s="11">
        <v>93.22</v>
      </c>
      <c r="J15" s="11">
        <v>94.04466666666666</v>
      </c>
      <c r="K15" s="38">
        <v>94.008</v>
      </c>
      <c r="L15" s="11">
        <v>93.4354074074074</v>
      </c>
      <c r="M15" s="39">
        <v>94.881</v>
      </c>
      <c r="N15" s="11">
        <f t="shared" si="0"/>
        <v>93.9178148148148</v>
      </c>
      <c r="O15" s="11">
        <f t="shared" si="2"/>
        <v>96.16349074074074</v>
      </c>
      <c r="P15" s="40">
        <v>2</v>
      </c>
      <c r="Q15" s="54"/>
    </row>
    <row r="16" spans="1:17" ht="13.5">
      <c r="A16" s="9" t="s">
        <v>32</v>
      </c>
      <c r="B16" s="10">
        <v>54</v>
      </c>
      <c r="C16" s="9" t="s">
        <v>21</v>
      </c>
      <c r="D16" s="11">
        <v>99.075</v>
      </c>
      <c r="E16" s="11">
        <v>99.24</v>
      </c>
      <c r="F16" s="11">
        <v>94.413</v>
      </c>
      <c r="G16" s="11">
        <v>96.12</v>
      </c>
      <c r="H16" s="8">
        <f t="shared" si="1"/>
        <v>97.212</v>
      </c>
      <c r="I16" s="11">
        <v>93.85</v>
      </c>
      <c r="J16" s="11">
        <v>93.63616666666668</v>
      </c>
      <c r="K16" s="38">
        <v>95.21700000000001</v>
      </c>
      <c r="L16" s="11">
        <v>95.0054</v>
      </c>
      <c r="M16" s="39">
        <v>95.049</v>
      </c>
      <c r="N16" s="11">
        <f t="shared" si="0"/>
        <v>94.55151333333333</v>
      </c>
      <c r="O16" s="11">
        <f t="shared" si="2"/>
        <v>95.88175666666666</v>
      </c>
      <c r="P16" s="40">
        <v>3</v>
      </c>
      <c r="Q16" s="54"/>
    </row>
    <row r="17" spans="1:17" ht="14.25">
      <c r="A17" s="12" t="s">
        <v>34</v>
      </c>
      <c r="B17" s="20">
        <v>54</v>
      </c>
      <c r="C17" s="12" t="s">
        <v>23</v>
      </c>
      <c r="D17" s="21">
        <v>99.45833333333333</v>
      </c>
      <c r="E17" s="21">
        <v>99.9</v>
      </c>
      <c r="F17" s="21">
        <v>96.0625</v>
      </c>
      <c r="G17" s="21">
        <v>97.64375</v>
      </c>
      <c r="H17" s="14">
        <f t="shared" si="1"/>
        <v>98.26614583333334</v>
      </c>
      <c r="I17" s="21">
        <v>96.1</v>
      </c>
      <c r="J17" s="21">
        <v>94.63600000000001</v>
      </c>
      <c r="K17" s="42">
        <v>96.49700000000001</v>
      </c>
      <c r="L17" s="21">
        <v>95.60499999999999</v>
      </c>
      <c r="M17" s="43">
        <v>95.369</v>
      </c>
      <c r="N17" s="21">
        <f t="shared" si="0"/>
        <v>95.6414</v>
      </c>
      <c r="O17" s="21">
        <f t="shared" si="2"/>
        <v>96.95377291666668</v>
      </c>
      <c r="P17" s="44">
        <v>1</v>
      </c>
      <c r="Q17" s="55"/>
    </row>
    <row r="18" spans="1:17" ht="13.5">
      <c r="A18" s="15" t="s">
        <v>36</v>
      </c>
      <c r="B18" s="16">
        <v>58</v>
      </c>
      <c r="C18" s="15" t="s">
        <v>25</v>
      </c>
      <c r="D18" s="17">
        <v>99.09166666666667</v>
      </c>
      <c r="E18" s="17">
        <v>99.9</v>
      </c>
      <c r="F18" s="17">
        <v>94.9875</v>
      </c>
      <c r="G18" s="17">
        <v>95.69</v>
      </c>
      <c r="H18" s="18">
        <f t="shared" si="1"/>
        <v>97.41729166666667</v>
      </c>
      <c r="I18" s="17">
        <v>96.01</v>
      </c>
      <c r="J18" s="17">
        <v>89.31000000000002</v>
      </c>
      <c r="K18" s="45">
        <v>94.82700000000001</v>
      </c>
      <c r="L18" s="17">
        <v>95.09039999999999</v>
      </c>
      <c r="M18" s="46">
        <v>96.157</v>
      </c>
      <c r="N18" s="17">
        <f t="shared" si="0"/>
        <v>94.27887999999999</v>
      </c>
      <c r="O18" s="17">
        <f t="shared" si="2"/>
        <v>95.84808583333333</v>
      </c>
      <c r="P18" s="47">
        <v>1</v>
      </c>
      <c r="Q18" s="56"/>
    </row>
    <row r="19" spans="1:17" ht="13.5">
      <c r="A19" s="9" t="s">
        <v>38</v>
      </c>
      <c r="B19" s="10">
        <v>54</v>
      </c>
      <c r="C19" s="9" t="s">
        <v>81</v>
      </c>
      <c r="D19" s="11">
        <v>98.25</v>
      </c>
      <c r="E19" s="11">
        <v>93.96</v>
      </c>
      <c r="F19" s="11">
        <v>91.485</v>
      </c>
      <c r="G19" s="11">
        <v>95.9725</v>
      </c>
      <c r="H19" s="8">
        <f t="shared" si="1"/>
        <v>94.91687499999999</v>
      </c>
      <c r="I19" s="11">
        <v>98.69600000000001</v>
      </c>
      <c r="J19" s="11">
        <v>92.03333333333333</v>
      </c>
      <c r="K19" s="38">
        <v>94.32</v>
      </c>
      <c r="L19" s="11">
        <v>95.48679999999999</v>
      </c>
      <c r="M19" s="39">
        <v>98.69</v>
      </c>
      <c r="N19" s="11">
        <f t="shared" si="0"/>
        <v>95.84522666666666</v>
      </c>
      <c r="O19" s="11">
        <f t="shared" si="2"/>
        <v>95.38105083333332</v>
      </c>
      <c r="P19" s="40">
        <v>2</v>
      </c>
      <c r="Q19" s="54"/>
    </row>
    <row r="20" spans="1:17" ht="13.5">
      <c r="A20" s="9" t="s">
        <v>40</v>
      </c>
      <c r="B20" s="10">
        <v>55</v>
      </c>
      <c r="C20" s="9" t="s">
        <v>29</v>
      </c>
      <c r="D20" s="11">
        <v>98.21933333333334</v>
      </c>
      <c r="E20" s="11">
        <v>94.333</v>
      </c>
      <c r="F20" s="11">
        <v>91.96600000000001</v>
      </c>
      <c r="G20" s="11">
        <v>92.8085</v>
      </c>
      <c r="H20" s="8">
        <f t="shared" si="1"/>
        <v>94.33170833333332</v>
      </c>
      <c r="I20" s="11">
        <v>94.683</v>
      </c>
      <c r="J20" s="11">
        <v>87.86416666666668</v>
      </c>
      <c r="K20" s="38">
        <v>94.71</v>
      </c>
      <c r="L20" s="11">
        <v>93.88485454545454</v>
      </c>
      <c r="M20" s="39">
        <v>97.056</v>
      </c>
      <c r="N20" s="11">
        <f t="shared" si="0"/>
        <v>93.63960424242424</v>
      </c>
      <c r="O20" s="11">
        <f t="shared" si="2"/>
        <v>93.98565628787878</v>
      </c>
      <c r="P20" s="40"/>
      <c r="Q20" s="54"/>
    </row>
    <row r="21" spans="1:17" ht="13.5">
      <c r="A21" s="9" t="s">
        <v>42</v>
      </c>
      <c r="B21" s="10">
        <v>55</v>
      </c>
      <c r="C21" s="9" t="s">
        <v>49</v>
      </c>
      <c r="D21" s="11">
        <v>98.76666666666667</v>
      </c>
      <c r="E21" s="11">
        <v>98.12</v>
      </c>
      <c r="F21" s="11">
        <v>92.16999999999999</v>
      </c>
      <c r="G21" s="11">
        <v>93.6215</v>
      </c>
      <c r="H21" s="8">
        <f t="shared" si="1"/>
        <v>95.66954166666666</v>
      </c>
      <c r="I21" s="11">
        <v>95.84</v>
      </c>
      <c r="J21" s="11">
        <v>91.82</v>
      </c>
      <c r="K21" s="38">
        <v>93.345</v>
      </c>
      <c r="L21" s="11">
        <v>94.35799999999999</v>
      </c>
      <c r="M21" s="39">
        <v>97.27000000000001</v>
      </c>
      <c r="N21" s="11">
        <f t="shared" si="0"/>
        <v>94.52659999999999</v>
      </c>
      <c r="O21" s="11">
        <f t="shared" si="2"/>
        <v>95.09807083333332</v>
      </c>
      <c r="P21" s="40">
        <v>3</v>
      </c>
      <c r="Q21" s="54"/>
    </row>
    <row r="22" spans="1:17" ht="13.5">
      <c r="A22" s="9" t="s">
        <v>44</v>
      </c>
      <c r="B22" s="10">
        <v>56</v>
      </c>
      <c r="C22" s="9" t="s">
        <v>33</v>
      </c>
      <c r="D22" s="11">
        <v>99.05833333333334</v>
      </c>
      <c r="E22" s="11">
        <v>99.9</v>
      </c>
      <c r="F22" s="11">
        <v>90.015</v>
      </c>
      <c r="G22" s="11">
        <v>95.28375</v>
      </c>
      <c r="H22" s="8">
        <f t="shared" si="1"/>
        <v>96.06427083333334</v>
      </c>
      <c r="I22" s="11">
        <v>95.518</v>
      </c>
      <c r="J22" s="11">
        <v>88.78333333333335</v>
      </c>
      <c r="K22" s="38">
        <v>93.96600000000001</v>
      </c>
      <c r="L22" s="11">
        <v>95.31451428571427</v>
      </c>
      <c r="M22" s="39">
        <v>96.514</v>
      </c>
      <c r="N22" s="11">
        <f t="shared" si="0"/>
        <v>94.01916952380952</v>
      </c>
      <c r="O22" s="11">
        <f t="shared" si="2"/>
        <v>95.04172017857144</v>
      </c>
      <c r="P22" s="40"/>
      <c r="Q22" s="54"/>
    </row>
    <row r="23" spans="1:17" ht="14.25">
      <c r="A23" s="12" t="s">
        <v>114</v>
      </c>
      <c r="B23" s="20">
        <v>56</v>
      </c>
      <c r="C23" s="12" t="s">
        <v>63</v>
      </c>
      <c r="D23" s="21">
        <v>98.46933333333334</v>
      </c>
      <c r="E23" s="21">
        <v>97.26</v>
      </c>
      <c r="F23" s="21">
        <v>90.435</v>
      </c>
      <c r="G23" s="21">
        <v>94.56299999999999</v>
      </c>
      <c r="H23" s="14">
        <f t="shared" si="1"/>
        <v>95.18183333333333</v>
      </c>
      <c r="I23" s="21">
        <v>94.164</v>
      </c>
      <c r="J23" s="21">
        <v>87.68333333333334</v>
      </c>
      <c r="K23" s="42">
        <v>94.32</v>
      </c>
      <c r="L23" s="21">
        <v>93.44654285714286</v>
      </c>
      <c r="M23" s="43">
        <v>96.818</v>
      </c>
      <c r="N23" s="21">
        <f t="shared" si="0"/>
        <v>93.28637523809525</v>
      </c>
      <c r="O23" s="21">
        <f t="shared" si="2"/>
        <v>94.2341042857143</v>
      </c>
      <c r="P23" s="44"/>
      <c r="Q23" s="55"/>
    </row>
    <row r="24" spans="1:17" ht="13.5">
      <c r="A24" s="15" t="s">
        <v>46</v>
      </c>
      <c r="B24" s="16">
        <v>60</v>
      </c>
      <c r="C24" s="15" t="s">
        <v>75</v>
      </c>
      <c r="D24" s="17">
        <v>98.7</v>
      </c>
      <c r="E24" s="17">
        <v>97.92</v>
      </c>
      <c r="F24" s="17">
        <v>95.085</v>
      </c>
      <c r="G24" s="17">
        <v>93.84</v>
      </c>
      <c r="H24" s="18">
        <f t="shared" si="1"/>
        <v>96.38625</v>
      </c>
      <c r="I24" s="17">
        <v>96.93</v>
      </c>
      <c r="J24" s="17">
        <v>91.84000000000002</v>
      </c>
      <c r="K24" s="45">
        <v>94.04700000000001</v>
      </c>
      <c r="L24" s="17">
        <v>92.56766666666667</v>
      </c>
      <c r="M24" s="46">
        <v>96.05600000000001</v>
      </c>
      <c r="N24" s="17">
        <f t="shared" si="0"/>
        <v>94.28813333333335</v>
      </c>
      <c r="O24" s="17">
        <f t="shared" si="2"/>
        <v>95.33719166666668</v>
      </c>
      <c r="P24" s="47">
        <v>3</v>
      </c>
      <c r="Q24" s="56"/>
    </row>
    <row r="25" spans="1:17" ht="13.5">
      <c r="A25" s="9" t="s">
        <v>48</v>
      </c>
      <c r="B25" s="10">
        <v>60</v>
      </c>
      <c r="C25" s="9" t="s">
        <v>83</v>
      </c>
      <c r="D25" s="11">
        <v>93.98266666666666</v>
      </c>
      <c r="E25" s="11">
        <v>98.411</v>
      </c>
      <c r="F25" s="11">
        <v>94.06</v>
      </c>
      <c r="G25" s="11">
        <v>95.065</v>
      </c>
      <c r="H25" s="8">
        <f t="shared" si="1"/>
        <v>95.37966666666667</v>
      </c>
      <c r="I25" s="11">
        <v>97.35100000000001</v>
      </c>
      <c r="J25" s="11">
        <v>91.05783333333335</v>
      </c>
      <c r="K25" s="38">
        <v>95.756</v>
      </c>
      <c r="L25" s="11">
        <v>94.98073333333332</v>
      </c>
      <c r="M25" s="39">
        <v>96.05699999999999</v>
      </c>
      <c r="N25" s="11">
        <f t="shared" si="0"/>
        <v>95.04051333333334</v>
      </c>
      <c r="O25" s="11">
        <f t="shared" si="2"/>
        <v>95.21009000000001</v>
      </c>
      <c r="P25" s="40"/>
      <c r="Q25" s="54"/>
    </row>
    <row r="26" spans="1:17" ht="13.5">
      <c r="A26" s="9" t="s">
        <v>50</v>
      </c>
      <c r="B26" s="10">
        <v>60</v>
      </c>
      <c r="C26" s="9" t="s">
        <v>41</v>
      </c>
      <c r="D26" s="11">
        <v>99.69166666666666</v>
      </c>
      <c r="E26" s="11">
        <v>96.14</v>
      </c>
      <c r="F26" s="11">
        <v>93.9325</v>
      </c>
      <c r="G26" s="11">
        <v>94.39</v>
      </c>
      <c r="H26" s="8">
        <f t="shared" si="1"/>
        <v>96.03854166666666</v>
      </c>
      <c r="I26" s="11">
        <v>94.5</v>
      </c>
      <c r="J26" s="11">
        <v>95.17000000000002</v>
      </c>
      <c r="K26" s="38">
        <v>95.249</v>
      </c>
      <c r="L26" s="11">
        <v>91.19346666666667</v>
      </c>
      <c r="M26" s="39">
        <v>97.161</v>
      </c>
      <c r="N26" s="11">
        <f t="shared" si="0"/>
        <v>94.65469333333334</v>
      </c>
      <c r="O26" s="11">
        <f t="shared" si="2"/>
        <v>95.34661750000001</v>
      </c>
      <c r="P26" s="40">
        <v>2</v>
      </c>
      <c r="Q26" s="54"/>
    </row>
    <row r="27" spans="1:17" ht="13.5">
      <c r="A27" s="9" t="s">
        <v>52</v>
      </c>
      <c r="B27" s="10">
        <v>61</v>
      </c>
      <c r="C27" s="9" t="s">
        <v>43</v>
      </c>
      <c r="D27" s="11">
        <v>89.68266666666666</v>
      </c>
      <c r="E27" s="11">
        <v>92.814</v>
      </c>
      <c r="F27" s="11">
        <v>92.1375</v>
      </c>
      <c r="G27" s="11">
        <v>94.197</v>
      </c>
      <c r="H27" s="8">
        <f t="shared" si="1"/>
        <v>92.20779166666667</v>
      </c>
      <c r="I27" s="11">
        <v>95.69100000000002</v>
      </c>
      <c r="J27" s="11">
        <v>91.08083333333335</v>
      </c>
      <c r="K27" s="38">
        <v>94.21700000000001</v>
      </c>
      <c r="L27" s="11">
        <v>91.14492950819673</v>
      </c>
      <c r="M27" s="39">
        <v>92.87899999999999</v>
      </c>
      <c r="N27" s="11">
        <f t="shared" si="0"/>
        <v>93.00255256830602</v>
      </c>
      <c r="O27" s="11">
        <f t="shared" si="2"/>
        <v>92.60517211748635</v>
      </c>
      <c r="P27" s="40"/>
      <c r="Q27" s="54"/>
    </row>
    <row r="28" spans="1:17" ht="14.25">
      <c r="A28" s="12" t="s">
        <v>54</v>
      </c>
      <c r="B28" s="20">
        <v>62</v>
      </c>
      <c r="C28" s="12" t="s">
        <v>71</v>
      </c>
      <c r="D28" s="22">
        <v>96.58</v>
      </c>
      <c r="E28" s="21">
        <v>100.1</v>
      </c>
      <c r="F28" s="21">
        <v>96.22</v>
      </c>
      <c r="G28" s="21">
        <v>93.885</v>
      </c>
      <c r="H28" s="14">
        <f t="shared" si="1"/>
        <v>96.69625</v>
      </c>
      <c r="I28" s="21">
        <v>95.72800000000001</v>
      </c>
      <c r="J28" s="21">
        <v>93.86666666666666</v>
      </c>
      <c r="K28" s="42">
        <v>93.228</v>
      </c>
      <c r="L28" s="21">
        <v>94.9142193548387</v>
      </c>
      <c r="M28" s="43">
        <v>97.48</v>
      </c>
      <c r="N28" s="21">
        <f t="shared" si="0"/>
        <v>95.04337720430108</v>
      </c>
      <c r="O28" s="21">
        <f t="shared" si="2"/>
        <v>95.86981360215054</v>
      </c>
      <c r="P28" s="44">
        <v>1</v>
      </c>
      <c r="Q28" s="55"/>
    </row>
    <row r="29" spans="1:17" ht="13.5">
      <c r="A29" s="15" t="s">
        <v>58</v>
      </c>
      <c r="B29" s="16">
        <v>53</v>
      </c>
      <c r="C29" s="15" t="s">
        <v>115</v>
      </c>
      <c r="D29" s="17">
        <v>96.97666666666666</v>
      </c>
      <c r="E29" s="17">
        <v>97.26</v>
      </c>
      <c r="F29" s="17">
        <v>91.88</v>
      </c>
      <c r="G29" s="17">
        <v>96.6985</v>
      </c>
      <c r="H29" s="18">
        <f t="shared" si="1"/>
        <v>95.70379166666666</v>
      </c>
      <c r="I29" s="17">
        <v>97.738</v>
      </c>
      <c r="J29" s="17">
        <v>95.22966666666665</v>
      </c>
      <c r="K29" s="45">
        <v>92.013</v>
      </c>
      <c r="L29" s="17">
        <v>93.6748</v>
      </c>
      <c r="M29" s="46">
        <v>96.291</v>
      </c>
      <c r="N29" s="17">
        <f t="shared" si="0"/>
        <v>94.98929333333332</v>
      </c>
      <c r="O29" s="17">
        <f t="shared" si="2"/>
        <v>95.3465425</v>
      </c>
      <c r="P29" s="47">
        <v>3</v>
      </c>
      <c r="Q29" s="56"/>
    </row>
    <row r="30" spans="1:17" ht="13.5">
      <c r="A30" s="9" t="s">
        <v>60</v>
      </c>
      <c r="B30" s="10">
        <v>53</v>
      </c>
      <c r="C30" s="9" t="s">
        <v>73</v>
      </c>
      <c r="D30" s="11">
        <v>96.60433333333334</v>
      </c>
      <c r="E30" s="11">
        <v>97.26</v>
      </c>
      <c r="F30" s="11">
        <v>92.115</v>
      </c>
      <c r="G30" s="11">
        <v>92.505</v>
      </c>
      <c r="H30" s="8">
        <f t="shared" si="1"/>
        <v>94.62108333333333</v>
      </c>
      <c r="I30" s="11">
        <v>100.48</v>
      </c>
      <c r="J30" s="11">
        <v>97.13933333333333</v>
      </c>
      <c r="K30" s="38">
        <v>91.985</v>
      </c>
      <c r="L30" s="11">
        <v>93.63580188679245</v>
      </c>
      <c r="M30" s="39">
        <v>96.602</v>
      </c>
      <c r="N30" s="11">
        <f t="shared" si="0"/>
        <v>95.96842704402516</v>
      </c>
      <c r="O30" s="11">
        <f t="shared" si="2"/>
        <v>95.29475518867925</v>
      </c>
      <c r="P30" s="40"/>
      <c r="Q30" s="54"/>
    </row>
    <row r="31" spans="1:17" ht="13.5">
      <c r="A31" s="9" t="s">
        <v>62</v>
      </c>
      <c r="B31" s="10">
        <v>52</v>
      </c>
      <c r="C31" s="9" t="s">
        <v>51</v>
      </c>
      <c r="D31" s="11">
        <v>94.17</v>
      </c>
      <c r="E31" s="11">
        <v>95.983</v>
      </c>
      <c r="F31" s="11">
        <v>91.275</v>
      </c>
      <c r="G31" s="11">
        <v>95.37950000000001</v>
      </c>
      <c r="H31" s="8">
        <f t="shared" si="1"/>
        <v>94.20187500000002</v>
      </c>
      <c r="I31" s="11">
        <v>97.45933333333333</v>
      </c>
      <c r="J31" s="11">
        <v>93.97999999999999</v>
      </c>
      <c r="K31" s="38">
        <v>94.946</v>
      </c>
      <c r="L31" s="11">
        <v>94.43116923076923</v>
      </c>
      <c r="M31" s="39">
        <v>95.821</v>
      </c>
      <c r="N31" s="11">
        <f t="shared" si="0"/>
        <v>95.3275005128205</v>
      </c>
      <c r="O31" s="11">
        <f t="shared" si="2"/>
        <v>94.76468775641027</v>
      </c>
      <c r="P31" s="40">
        <v>2</v>
      </c>
      <c r="Q31" s="54"/>
    </row>
    <row r="32" spans="1:17" ht="13.5">
      <c r="A32" s="9" t="s">
        <v>64</v>
      </c>
      <c r="B32" s="10">
        <v>53</v>
      </c>
      <c r="C32" s="9" t="s">
        <v>53</v>
      </c>
      <c r="D32" s="11">
        <v>97.64066666666668</v>
      </c>
      <c r="E32" s="11">
        <v>97.134</v>
      </c>
      <c r="F32" s="11">
        <v>93.115</v>
      </c>
      <c r="G32" s="11">
        <v>95.2055</v>
      </c>
      <c r="H32" s="8">
        <f t="shared" si="1"/>
        <v>95.77379166666667</v>
      </c>
      <c r="I32" s="11">
        <v>98.29333333333335</v>
      </c>
      <c r="J32" s="11">
        <v>94.21199999999999</v>
      </c>
      <c r="K32" s="38">
        <v>95.338</v>
      </c>
      <c r="L32" s="11">
        <v>93.74532075471697</v>
      </c>
      <c r="M32" s="39">
        <v>97.31299999999999</v>
      </c>
      <c r="N32" s="11">
        <f t="shared" si="0"/>
        <v>95.78033081761006</v>
      </c>
      <c r="O32" s="11">
        <f t="shared" si="2"/>
        <v>95.77706124213836</v>
      </c>
      <c r="P32" s="40">
        <v>1</v>
      </c>
      <c r="Q32" s="54"/>
    </row>
    <row r="33" spans="1:17" ht="13.5">
      <c r="A33" s="9" t="s">
        <v>66</v>
      </c>
      <c r="B33" s="10">
        <v>54</v>
      </c>
      <c r="C33" s="9" t="s">
        <v>55</v>
      </c>
      <c r="D33" s="11">
        <v>94.87899999999999</v>
      </c>
      <c r="E33" s="11">
        <v>96.189</v>
      </c>
      <c r="F33" s="11">
        <v>92.85499999999999</v>
      </c>
      <c r="G33" s="11">
        <v>96.0315</v>
      </c>
      <c r="H33" s="8">
        <f t="shared" si="1"/>
        <v>94.98862499999998</v>
      </c>
      <c r="I33" s="11">
        <v>98.39533333333334</v>
      </c>
      <c r="J33" s="11">
        <v>96.18933333333332</v>
      </c>
      <c r="K33" s="38">
        <v>92.857</v>
      </c>
      <c r="L33" s="11">
        <v>95.80303703703704</v>
      </c>
      <c r="M33" s="39">
        <v>97.88</v>
      </c>
      <c r="N33" s="11">
        <f t="shared" si="0"/>
        <v>96.22494074074072</v>
      </c>
      <c r="O33" s="11">
        <f t="shared" si="2"/>
        <v>95.60678287037035</v>
      </c>
      <c r="P33" s="40"/>
      <c r="Q33" s="54"/>
    </row>
    <row r="34" spans="1:17" ht="14.25">
      <c r="A34" s="12" t="s">
        <v>68</v>
      </c>
      <c r="B34" s="20">
        <v>50</v>
      </c>
      <c r="C34" s="12" t="s">
        <v>57</v>
      </c>
      <c r="D34" s="21">
        <v>98.842</v>
      </c>
      <c r="E34" s="21">
        <v>99.288</v>
      </c>
      <c r="F34" s="21">
        <v>92.441</v>
      </c>
      <c r="G34" s="21">
        <v>96.1575</v>
      </c>
      <c r="H34" s="14">
        <f t="shared" si="1"/>
        <v>96.682125</v>
      </c>
      <c r="I34" s="21">
        <v>97.56233333333334</v>
      </c>
      <c r="J34" s="21">
        <v>93.6155</v>
      </c>
      <c r="K34" s="42">
        <v>93.38600000000001</v>
      </c>
      <c r="L34" s="21">
        <v>87.5093</v>
      </c>
      <c r="M34" s="43">
        <v>94.391</v>
      </c>
      <c r="N34" s="21">
        <f t="shared" si="0"/>
        <v>93.29282666666668</v>
      </c>
      <c r="O34" s="21">
        <f t="shared" si="2"/>
        <v>94.98747583333335</v>
      </c>
      <c r="P34" s="44"/>
      <c r="Q34" s="55"/>
    </row>
    <row r="35" spans="1:17" ht="13.5">
      <c r="A35" s="15" t="s">
        <v>70</v>
      </c>
      <c r="B35" s="16">
        <v>53</v>
      </c>
      <c r="C35" s="15" t="s">
        <v>59</v>
      </c>
      <c r="D35" s="17">
        <v>80.84466666666667</v>
      </c>
      <c r="E35" s="17">
        <v>98.114</v>
      </c>
      <c r="F35" s="17">
        <v>91.59</v>
      </c>
      <c r="G35" s="17">
        <v>94.5285</v>
      </c>
      <c r="H35" s="18">
        <f t="shared" si="1"/>
        <v>91.26929166666666</v>
      </c>
      <c r="I35" s="17">
        <v>96.774</v>
      </c>
      <c r="J35" s="17">
        <v>91.89933333333335</v>
      </c>
      <c r="K35" s="45">
        <v>90.50600000000001</v>
      </c>
      <c r="L35" s="17">
        <v>91.13866037735848</v>
      </c>
      <c r="M35" s="46">
        <v>95.554</v>
      </c>
      <c r="N35" s="17">
        <f t="shared" si="0"/>
        <v>93.17439874213838</v>
      </c>
      <c r="O35" s="17">
        <f t="shared" si="2"/>
        <v>92.22184520440251</v>
      </c>
      <c r="P35" s="47"/>
      <c r="Q35" s="56"/>
    </row>
    <row r="36" spans="1:17" ht="13.5">
      <c r="A36" s="9" t="s">
        <v>72</v>
      </c>
      <c r="B36" s="10">
        <v>58</v>
      </c>
      <c r="C36" s="9" t="s">
        <v>61</v>
      </c>
      <c r="D36" s="11">
        <v>98.40299999999999</v>
      </c>
      <c r="E36" s="11">
        <v>99.24</v>
      </c>
      <c r="F36" s="11">
        <v>95.665</v>
      </c>
      <c r="G36" s="11">
        <v>95.18799999999999</v>
      </c>
      <c r="H36" s="8">
        <f t="shared" si="1"/>
        <v>97.124</v>
      </c>
      <c r="I36" s="11">
        <v>98.546</v>
      </c>
      <c r="J36" s="11">
        <v>96.4</v>
      </c>
      <c r="K36" s="38">
        <v>94.874</v>
      </c>
      <c r="L36" s="11">
        <v>93.03277931034484</v>
      </c>
      <c r="M36" s="39">
        <v>96.22</v>
      </c>
      <c r="N36" s="11">
        <f t="shared" si="0"/>
        <v>95.81455586206897</v>
      </c>
      <c r="O36" s="11">
        <f t="shared" si="2"/>
        <v>96.46927793103448</v>
      </c>
      <c r="P36" s="40">
        <v>1</v>
      </c>
      <c r="Q36" s="54"/>
    </row>
    <row r="37" spans="1:17" ht="13.5">
      <c r="A37" s="9" t="s">
        <v>74</v>
      </c>
      <c r="B37" s="10">
        <v>57</v>
      </c>
      <c r="C37" s="9" t="s">
        <v>116</v>
      </c>
      <c r="D37" s="9"/>
      <c r="E37" s="9"/>
      <c r="F37" s="9"/>
      <c r="G37" s="9"/>
      <c r="H37" s="8"/>
      <c r="I37" s="37">
        <v>98.13000000000001</v>
      </c>
      <c r="J37" s="11">
        <v>94.99933333333333</v>
      </c>
      <c r="K37" s="38">
        <v>93.287</v>
      </c>
      <c r="L37" s="11">
        <v>91.7402</v>
      </c>
      <c r="M37" s="39">
        <v>94.46</v>
      </c>
      <c r="N37" s="11">
        <f t="shared" si="0"/>
        <v>94.52330666666667</v>
      </c>
      <c r="O37" s="11"/>
      <c r="P37" s="40"/>
      <c r="Q37" s="54"/>
    </row>
    <row r="38" spans="1:17" ht="13.5">
      <c r="A38" s="9" t="s">
        <v>76</v>
      </c>
      <c r="B38" s="10">
        <v>56</v>
      </c>
      <c r="C38" s="9" t="s">
        <v>77</v>
      </c>
      <c r="D38" s="11">
        <v>97.77566666666667</v>
      </c>
      <c r="E38" s="11">
        <v>99.24</v>
      </c>
      <c r="F38" s="11">
        <v>92.64</v>
      </c>
      <c r="G38" s="11">
        <v>95.6885</v>
      </c>
      <c r="H38" s="8">
        <f t="shared" si="1"/>
        <v>96.33604166666667</v>
      </c>
      <c r="I38" s="11">
        <v>99.48</v>
      </c>
      <c r="J38" s="11">
        <v>92.866</v>
      </c>
      <c r="K38" s="38">
        <v>90.37400000000001</v>
      </c>
      <c r="L38" s="11">
        <v>94.86904285714286</v>
      </c>
      <c r="M38" s="39">
        <v>96.523</v>
      </c>
      <c r="N38" s="11">
        <f t="shared" si="0"/>
        <v>94.82240857142857</v>
      </c>
      <c r="O38" s="11">
        <f t="shared" si="2"/>
        <v>95.57922511904762</v>
      </c>
      <c r="P38" s="40"/>
      <c r="Q38" s="54"/>
    </row>
    <row r="39" spans="1:17" ht="13.5">
      <c r="A39" s="9" t="s">
        <v>78</v>
      </c>
      <c r="B39" s="10">
        <v>57</v>
      </c>
      <c r="C39" s="9" t="s">
        <v>67</v>
      </c>
      <c r="D39" s="11">
        <v>99.25833333333333</v>
      </c>
      <c r="E39" s="11">
        <v>96.8</v>
      </c>
      <c r="F39" s="11">
        <v>95.485</v>
      </c>
      <c r="G39" s="11">
        <v>95.42599999999999</v>
      </c>
      <c r="H39" s="8">
        <f t="shared" si="1"/>
        <v>96.74233333333333</v>
      </c>
      <c r="I39" s="11">
        <v>99.88666666666667</v>
      </c>
      <c r="J39" s="11">
        <v>94.93266666666666</v>
      </c>
      <c r="K39" s="38">
        <v>93.473</v>
      </c>
      <c r="L39" s="11">
        <v>92.50668070175438</v>
      </c>
      <c r="M39" s="39">
        <v>95.583</v>
      </c>
      <c r="N39" s="11">
        <f t="shared" si="0"/>
        <v>95.27640280701755</v>
      </c>
      <c r="O39" s="11">
        <f t="shared" si="2"/>
        <v>96.00936807017544</v>
      </c>
      <c r="P39" s="40">
        <v>2</v>
      </c>
      <c r="Q39" s="54"/>
    </row>
    <row r="40" spans="1:17" ht="14.25">
      <c r="A40" s="12" t="s">
        <v>80</v>
      </c>
      <c r="B40" s="20">
        <v>57</v>
      </c>
      <c r="C40" s="12" t="s">
        <v>69</v>
      </c>
      <c r="D40" s="21">
        <v>99.15</v>
      </c>
      <c r="E40" s="21">
        <v>97.26</v>
      </c>
      <c r="F40" s="21">
        <v>93.43</v>
      </c>
      <c r="G40" s="21">
        <v>95.7415</v>
      </c>
      <c r="H40" s="14">
        <f t="shared" si="1"/>
        <v>96.395375</v>
      </c>
      <c r="I40" s="21">
        <v>96.20333333333335</v>
      </c>
      <c r="J40" s="21">
        <v>96.50933333333333</v>
      </c>
      <c r="K40" s="42">
        <v>94.43700000000001</v>
      </c>
      <c r="L40" s="21">
        <v>92.70008070175439</v>
      </c>
      <c r="M40" s="43">
        <v>95.137</v>
      </c>
      <c r="N40" s="21">
        <f t="shared" si="0"/>
        <v>94.99734947368422</v>
      </c>
      <c r="O40" s="21">
        <f t="shared" si="2"/>
        <v>95.6963622368421</v>
      </c>
      <c r="P40" s="44">
        <v>3</v>
      </c>
      <c r="Q40" s="55"/>
    </row>
    <row r="41" spans="1:17" ht="13.5">
      <c r="A41" s="15"/>
      <c r="B41" s="16"/>
      <c r="C41" s="23" t="s">
        <v>17</v>
      </c>
      <c r="D41" s="17">
        <v>98.24166666666667</v>
      </c>
      <c r="E41" s="17">
        <v>93.115</v>
      </c>
      <c r="F41" s="17">
        <v>90.1725</v>
      </c>
      <c r="G41" s="17">
        <v>93.64500000000001</v>
      </c>
      <c r="H41" s="24">
        <f t="shared" si="1"/>
        <v>93.79354166666667</v>
      </c>
      <c r="I41" s="17"/>
      <c r="J41" s="17"/>
      <c r="K41" s="45"/>
      <c r="L41" s="17"/>
      <c r="M41" s="46"/>
      <c r="N41" s="17"/>
      <c r="O41" s="18"/>
      <c r="P41" s="48"/>
      <c r="Q41" s="56"/>
    </row>
    <row r="42" spans="1:17" ht="13.5">
      <c r="A42" s="9"/>
      <c r="B42" s="10"/>
      <c r="C42" s="25" t="s">
        <v>27</v>
      </c>
      <c r="D42" s="11">
        <v>99.025</v>
      </c>
      <c r="E42" s="11">
        <v>96.6</v>
      </c>
      <c r="F42" s="11">
        <v>89.761</v>
      </c>
      <c r="G42" s="11">
        <v>91.94874999999999</v>
      </c>
      <c r="H42" s="26">
        <f t="shared" si="1"/>
        <v>94.3336875</v>
      </c>
      <c r="I42" s="11"/>
      <c r="J42" s="11"/>
      <c r="K42" s="38"/>
      <c r="L42" s="11"/>
      <c r="M42" s="39"/>
      <c r="N42" s="11"/>
      <c r="O42" s="8"/>
      <c r="P42" s="30"/>
      <c r="Q42" s="54"/>
    </row>
    <row r="43" spans="1:17" ht="14.25">
      <c r="A43" s="12"/>
      <c r="B43" s="20"/>
      <c r="C43" s="27" t="s">
        <v>31</v>
      </c>
      <c r="D43" s="21">
        <v>98.35</v>
      </c>
      <c r="E43" s="21">
        <v>94.1</v>
      </c>
      <c r="F43" s="21">
        <v>90.015</v>
      </c>
      <c r="G43" s="21">
        <v>96.04375</v>
      </c>
      <c r="H43" s="28">
        <f t="shared" si="1"/>
        <v>94.62718749999999</v>
      </c>
      <c r="I43" s="21"/>
      <c r="J43" s="21"/>
      <c r="K43" s="42"/>
      <c r="L43" s="21"/>
      <c r="M43" s="43"/>
      <c r="N43" s="21"/>
      <c r="O43" s="14"/>
      <c r="P43" s="49"/>
      <c r="Q43" s="55"/>
    </row>
    <row r="44" spans="1:17" ht="13.5">
      <c r="A44" s="15"/>
      <c r="B44" s="16"/>
      <c r="C44" s="15"/>
      <c r="D44" s="15"/>
      <c r="E44" s="15"/>
      <c r="F44" s="15"/>
      <c r="G44" s="15"/>
      <c r="H44" s="29"/>
      <c r="I44" s="17"/>
      <c r="J44" s="17"/>
      <c r="K44" s="45"/>
      <c r="L44" s="17"/>
      <c r="M44" s="46"/>
      <c r="N44" s="17"/>
      <c r="O44" s="17"/>
      <c r="P44" s="48"/>
      <c r="Q44" s="56"/>
    </row>
    <row r="45" spans="1:17" ht="13.5">
      <c r="A45" s="30" t="s">
        <v>86</v>
      </c>
      <c r="B45" s="30"/>
      <c r="C45" s="30"/>
      <c r="D45" s="30"/>
      <c r="E45" s="30"/>
      <c r="F45" s="30"/>
      <c r="G45" s="30"/>
      <c r="H45" s="11"/>
      <c r="I45" s="19"/>
      <c r="J45" s="19"/>
      <c r="K45" s="19"/>
      <c r="L45" s="19"/>
      <c r="M45" s="19"/>
      <c r="N45" s="19"/>
      <c r="O45" s="11"/>
      <c r="P45" s="30"/>
      <c r="Q45" s="54"/>
    </row>
    <row r="46" spans="1:16" ht="13.5">
      <c r="A46" s="31"/>
      <c r="B46" s="31"/>
      <c r="C46" s="31"/>
      <c r="D46" s="31"/>
      <c r="E46" s="31"/>
      <c r="F46" s="31"/>
      <c r="G46" s="31"/>
      <c r="H46" s="32"/>
      <c r="I46" s="50"/>
      <c r="J46" s="50"/>
      <c r="K46" s="50" t="s">
        <v>87</v>
      </c>
      <c r="L46" s="50"/>
      <c r="M46" s="50"/>
      <c r="N46" s="50" t="s">
        <v>118</v>
      </c>
      <c r="O46" s="51" t="s">
        <v>119</v>
      </c>
      <c r="P46" s="31"/>
    </row>
    <row r="47" spans="1:16" ht="13.5">
      <c r="A47" s="33"/>
      <c r="B47" s="33"/>
      <c r="C47" s="33"/>
      <c r="D47" s="33"/>
      <c r="E47" s="33"/>
      <c r="F47" s="33"/>
      <c r="G47" s="33"/>
      <c r="H47" s="34"/>
      <c r="I47" s="52"/>
      <c r="J47" s="52"/>
      <c r="K47" s="52"/>
      <c r="L47" s="52"/>
      <c r="M47" s="52"/>
      <c r="N47" s="52"/>
      <c r="O47" s="34"/>
      <c r="P47" s="33"/>
    </row>
  </sheetData>
  <sheetProtection/>
  <mergeCells count="9">
    <mergeCell ref="A1:Q1"/>
    <mergeCell ref="D2:M2"/>
    <mergeCell ref="A2:A3"/>
    <mergeCell ref="B2:B3"/>
    <mergeCell ref="C2:C3"/>
    <mergeCell ref="N2:N3"/>
    <mergeCell ref="O2:O3"/>
    <mergeCell ref="P2:P3"/>
    <mergeCell ref="Q2:Q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李咪糊</cp:lastModifiedBy>
  <dcterms:created xsi:type="dcterms:W3CDTF">2016-06-21T03:11:00Z</dcterms:created>
  <dcterms:modified xsi:type="dcterms:W3CDTF">2021-01-13T06:44:32Z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